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Lenka.Jelinkova\Desktop\VZMR Rekonstrukce urgentního příjmu - 5. etapa heliport\dokumenty pro JmK\k odeslání JmK\28,6,2023\NZ čistopisy\"/>
    </mc:Choice>
  </mc:AlternateContent>
  <xr:revisionPtr revIDLastSave="0" documentId="8_{F746E940-7A58-4462-A7E0-631AADCECE4B}" xr6:coauthVersionLast="47" xr6:coauthVersionMax="47" xr10:uidLastSave="{00000000-0000-0000-0000-000000000000}"/>
  <bookViews>
    <workbookView xWindow="2430" yWindow="675" windowWidth="21585" windowHeight="14895" firstSheet="1" activeTab="5" xr2:uid="{00000000-000D-0000-FFFF-FFFF00000000}"/>
  </bookViews>
  <sheets>
    <sheet name="Krycí list" sheetId="6" r:id="rId1"/>
    <sheet name="Vedlejší náklady" sheetId="7" r:id="rId2"/>
    <sheet name="Rekapitulace stavby" sheetId="1" r:id="rId3"/>
    <sheet name="D1_technologie" sheetId="5" r:id="rId4"/>
    <sheet name="D2_ESIL" sheetId="4" r:id="rId5"/>
    <sheet name="D3 - Stavební připravenos..." sheetId="2" r:id="rId6"/>
  </sheets>
  <externalReferences>
    <externalReference r:id="rId7"/>
    <externalReference r:id="rId8"/>
    <externalReference r:id="rId9"/>
    <externalReference r:id="rId10"/>
  </externalReferences>
  <definedNames>
    <definedName name="___________SLC16">#REF!</definedName>
    <definedName name="_________SLC16">#REF!</definedName>
    <definedName name="_______SLC16">#REF!</definedName>
    <definedName name="_____SLC16">#REF!</definedName>
    <definedName name="____SLC16">#REF!</definedName>
    <definedName name="___SLC16">#REF!</definedName>
    <definedName name="__SLC16">#REF!</definedName>
    <definedName name="_xlnm._FilterDatabase" localSheetId="5" hidden="1">'D3 - Stavební připravenos...'!$C$129:$K$199</definedName>
    <definedName name="_SLC16" localSheetId="4">#REF!</definedName>
    <definedName name="_SLC16">#REF!</definedName>
    <definedName name="AE" localSheetId="4">#REF!</definedName>
    <definedName name="AE">#REF!</definedName>
    <definedName name="AE_1">#REF!</definedName>
    <definedName name="AL_obvodový_plášť" localSheetId="4">'[1]SO 11.1A Výkaz výměr'!#REF!</definedName>
    <definedName name="AL_obvodový_plášť">'[1]SO 11.1A Výkaz výměr'!#REF!</definedName>
    <definedName name="AL_obvodový_plášť_1">'[2]SO 11_1A Výkaz výměr'!#REF!</definedName>
    <definedName name="battab" localSheetId="4">#REF!</definedName>
    <definedName name="battab">#REF!</definedName>
    <definedName name="battab_1">#REF!</definedName>
    <definedName name="BATTABA">#REF!</definedName>
    <definedName name="Battzeit" localSheetId="4">#REF!</definedName>
    <definedName name="Battzeit">#REF!</definedName>
    <definedName name="Battzeit_1">#REF!</definedName>
    <definedName name="Celkove_ceny">#REF!</definedName>
    <definedName name="cif" localSheetId="4">#REF!</definedName>
    <definedName name="cif">#REF!</definedName>
    <definedName name="cif_1">#REF!</definedName>
    <definedName name="Com." localSheetId="4">#REF!</definedName>
    <definedName name="Com.">#REF!</definedName>
    <definedName name="Com._1">#REF!</definedName>
    <definedName name="Database" localSheetId="4">#REF!</definedName>
    <definedName name="Database">#REF!</definedName>
    <definedName name="Database_1">#REF!</definedName>
    <definedName name="_xlnm.Database">#REF!</definedName>
    <definedName name="Excel_BuiltIn_Criteria">#REF!</definedName>
    <definedName name="Excel_BuiltIn_Criteria_1">#REF!</definedName>
    <definedName name="Excel_BuiltIn_Extract">#REF!</definedName>
    <definedName name="Excel_BuiltIn_Extract_1">#REF!</definedName>
    <definedName name="Excel_BuiltIn_Print_Area_1_1_1">NA()</definedName>
    <definedName name="Excel_BuiltIn_Print_Area_2">NA()</definedName>
    <definedName name="Excel_BuiltIn_Print_Area_2_1">NA()</definedName>
    <definedName name="Excel_BuiltIn_Print_Area_2_1_1">NA()</definedName>
    <definedName name="Excel_BuiltIn_Print_Area_3">NA()</definedName>
    <definedName name="Excel_BuiltIn_Print_Area_4">NA()</definedName>
    <definedName name="Excel_BuiltIn_Print_Area_5">NA()</definedName>
    <definedName name="Excel_BuiltIn_Print_Area_6">NA()</definedName>
    <definedName name="Excel_BuiltIn_Print_Titles_2">NA()</definedName>
    <definedName name="Excel_BuiltIn_Print_Titles_2_1">NA()</definedName>
    <definedName name="_xlnm.Extract" localSheetId="4">#REF!</definedName>
    <definedName name="_xlnm.Extract">#REF!</definedName>
    <definedName name="Hlavicka_nabidky">#REF!</definedName>
    <definedName name="hovno">#REF!</definedName>
    <definedName name="Interni_informace">#REF!</definedName>
    <definedName name="Izolace_akustické" localSheetId="4">'[1]SO 11.1A Výkaz výměr'!#REF!</definedName>
    <definedName name="Izolace_akustické">'[1]SO 11.1A Výkaz výměr'!#REF!</definedName>
    <definedName name="Izolace_akustické_1">'[2]SO 11_1A Výkaz výměr'!#REF!</definedName>
    <definedName name="Izolace_proti_vodě" localSheetId="4">'[1]SO 11.1A Výkaz výměr'!#REF!</definedName>
    <definedName name="Izolace_proti_vodě">'[1]SO 11.1A Výkaz výměr'!#REF!</definedName>
    <definedName name="Izolace_proti_vodě_1">'[2]SO 11_1A Výkaz výměr'!#REF!</definedName>
    <definedName name="Jednotkove_ceny">#REF!</definedName>
    <definedName name="Komunikace" localSheetId="4">'[1]SO 11.1A Výkaz výměr'!#REF!</definedName>
    <definedName name="Komunikace">'[1]SO 11.1A Výkaz výměr'!#REF!</definedName>
    <definedName name="Komunikace_1">'[2]SO 11_1A Výkaz výměr'!#REF!</definedName>
    <definedName name="Konstrukce_klempířské" localSheetId="4">'[1]SO 11.1A Výkaz výměr'!#REF!</definedName>
    <definedName name="Konstrukce_klempířské">'[1]SO 11.1A Výkaz výměr'!#REF!</definedName>
    <definedName name="Konstrukce_klempířské_1">'[2]SO 11_1A Výkaz výměr'!#REF!</definedName>
    <definedName name="Konstrukce_tesařské" localSheetId="4">'[3]SO 51.4 Výkaz výměr'!#REF!</definedName>
    <definedName name="Konstrukce_tesařské">'[3]SO 51.4 Výkaz výměr'!#REF!</definedName>
    <definedName name="Konstrukce_tesařské_1">'[4]SO 51_4 Výkaz výměr'!#REF!</definedName>
    <definedName name="Konstrukce_truhlářské" localSheetId="4">'[1]SO 11.1A Výkaz výměr'!#REF!</definedName>
    <definedName name="Konstrukce_truhlářské">'[1]SO 11.1A Výkaz výměr'!#REF!</definedName>
    <definedName name="Konstrukce_truhlářské_1">'[2]SO 11_1A Výkaz výměr'!#REF!</definedName>
    <definedName name="Kontrolni_soucty">#REF!</definedName>
    <definedName name="Kovové_stavební_doplňkové_konstrukce" localSheetId="4">'[1]SO 11.1A Výkaz výměr'!#REF!</definedName>
    <definedName name="Kovové_stavební_doplňkové_konstrukce">'[1]SO 11.1A Výkaz výměr'!#REF!</definedName>
    <definedName name="Kovové_stavební_doplňkové_konstrukce_1">'[2]SO 11_1A Výkaz výměr'!#REF!</definedName>
    <definedName name="_xlnm.Criteria" localSheetId="4">#REF!</definedName>
    <definedName name="_xlnm.Criteria">#REF!</definedName>
    <definedName name="Kryt" localSheetId="4">#REF!</definedName>
    <definedName name="Kryt">#REF!</definedName>
    <definedName name="Kryt_1">#REF!</definedName>
    <definedName name="KSDK" localSheetId="4">'[3]SO 51.4 Výkaz výměr'!#REF!</definedName>
    <definedName name="KSDK">'[3]SO 51.4 Výkaz výměr'!#REF!</definedName>
    <definedName name="KSDK_1">'[4]SO 51_4 Výkaz výměr'!#REF!</definedName>
    <definedName name="kurz">#REF!</definedName>
    <definedName name="Kurz_USD">#REF!</definedName>
    <definedName name="LKZ" localSheetId="4">#REF!</definedName>
    <definedName name="LKZ">#REF!</definedName>
    <definedName name="LKZ_1">#REF!</definedName>
    <definedName name="Logo">#REF!</definedName>
    <definedName name="Malby__tapety__nátěry__nástřiky" localSheetId="4">'[1]SO 11.1A Výkaz výměr'!#REF!</definedName>
    <definedName name="Malby__tapety__nátěry__nástřiky">'[1]SO 11.1A Výkaz výměr'!#REF!</definedName>
    <definedName name="Malby__tapety__nátěry__nástřiky_1">'[2]SO 11_1A Výkaz výměr'!#REF!</definedName>
    <definedName name="Marže">#REF!</definedName>
    <definedName name="minkap" localSheetId="4">#REF!</definedName>
    <definedName name="minkap">#REF!</definedName>
    <definedName name="minkap_1">#REF!</definedName>
    <definedName name="Nab." localSheetId="4">#REF!</definedName>
    <definedName name="Nab.">#REF!</definedName>
    <definedName name="Nab._1">#REF!</definedName>
    <definedName name="Náhl." localSheetId="4">#REF!</definedName>
    <definedName name="Náhl.">#REF!</definedName>
    <definedName name="Náhl._1">#REF!</definedName>
    <definedName name="_xlnm.Print_Titles" localSheetId="4">D2_ESIL!$1:$2</definedName>
    <definedName name="_xlnm.Print_Titles" localSheetId="5">'D3 - Stavební připravenos...'!$129:$129</definedName>
    <definedName name="_xlnm.Print_Titles" localSheetId="2">'Rekapitulace stavby'!$92:$92</definedName>
    <definedName name="Obklady_keramické" localSheetId="4">'[1]SO 11.1A Výkaz výměr'!#REF!</definedName>
    <definedName name="Obklady_keramické">'[1]SO 11.1A Výkaz výměr'!#REF!</definedName>
    <definedName name="Obklady_keramické_1">'[2]SO 11_1A Výkaz výměr'!#REF!</definedName>
    <definedName name="_xlnm.Print_Area" localSheetId="3">D1_technologie!$A$1:$F$70</definedName>
    <definedName name="_xlnm.Print_Area" localSheetId="4">D2_ESIL!$A$1:$J$50</definedName>
    <definedName name="_xlnm.Print_Area" localSheetId="5">'D3 - Stavební připravenos...'!$C$4:$J$76,'D3 - Stavební připravenos...'!$C$82:$J$111,'D3 - Stavební připravenos...'!$C$117:$K$199</definedName>
    <definedName name="_xlnm.Print_Area" localSheetId="0">'Krycí list'!$A$2:$K$38</definedName>
    <definedName name="_xlnm.Print_Area" localSheetId="2">'Rekapitulace stavby'!$D$4:$AO$76,'Rekapitulace stavby'!$C$82:$AQ$102</definedName>
    <definedName name="_xlnm.Print_Area" localSheetId="1">'Vedlejší náklady'!$A$1:$G$37</definedName>
    <definedName name="oblast1" localSheetId="4">#REF!</definedName>
    <definedName name="oblast1">#REF!</definedName>
    <definedName name="oblast1_1">#REF!</definedName>
    <definedName name="Ostatní_výrobky" localSheetId="4">'[3]SO 51.4 Výkaz výměr'!#REF!</definedName>
    <definedName name="Ostatní_výrobky">'[3]SO 51.4 Výkaz výměr'!#REF!</definedName>
    <definedName name="Ostatní_výrobky_1">'[4]SO 51_4 Výkaz výměr'!#REF!</definedName>
    <definedName name="Pak.120" localSheetId="4">#REF!</definedName>
    <definedName name="Pak.120">#REF!</definedName>
    <definedName name="Pak.120_1">#REF!</definedName>
    <definedName name="Pak.8" localSheetId="4">#REF!</definedName>
    <definedName name="Pak.8">#REF!</definedName>
    <definedName name="Pak.8_1">#REF!</definedName>
    <definedName name="platí_pro_pol.__V1.CV_viz_příloha_č.02_Schéma_MaR">"="</definedName>
    <definedName name="Podhl" localSheetId="4">'[3]SO 51.4 Výkaz výměr'!#REF!</definedName>
    <definedName name="Podhl">'[3]SO 51.4 Výkaz výměr'!#REF!</definedName>
    <definedName name="Podhl_1">'[4]SO 51_4 Výkaz výměr'!#REF!</definedName>
    <definedName name="Podhledy" localSheetId="4">'[1]SO 11.1A Výkaz výměr'!#REF!</definedName>
    <definedName name="Podhledy">'[1]SO 11.1A Výkaz výměr'!#REF!</definedName>
    <definedName name="Podhledy_1">'[2]SO 11_1A Výkaz výměr'!#REF!</definedName>
    <definedName name="PORTSV" localSheetId="4">#REF!</definedName>
    <definedName name="PORTSV">#REF!</definedName>
    <definedName name="PORTSV_1">#REF!</definedName>
    <definedName name="Poznamka">#REF!</definedName>
    <definedName name="Pracovni_hlavicka">#REF!</definedName>
    <definedName name="REKAPITULACE" localSheetId="4">'[1]SO 11.1A Výkaz výměr'!#REF!</definedName>
    <definedName name="REKAPITULACE">'[1]SO 11.1A Výkaz výměr'!#REF!</definedName>
    <definedName name="REKAPITULACE_1">'[2]SO 11_1A Výkaz výměr'!#REF!</definedName>
    <definedName name="RFmx" localSheetId="4">#REF!</definedName>
    <definedName name="RFmx">#REF!</definedName>
    <definedName name="RFmx_1">#REF!</definedName>
    <definedName name="rfomni" localSheetId="4">#REF!</definedName>
    <definedName name="rfomni">#REF!</definedName>
    <definedName name="rfomni_1">#REF!</definedName>
    <definedName name="RFperif" localSheetId="4">#REF!</definedName>
    <definedName name="RFperif">#REF!</definedName>
    <definedName name="RFperif_1">#REF!</definedName>
    <definedName name="RFperif1" localSheetId="4">#REF!</definedName>
    <definedName name="RFperif1">#REF!</definedName>
    <definedName name="RFperif1_1">#REF!</definedName>
    <definedName name="RFser" localSheetId="4">#REF!</definedName>
    <definedName name="RFser">#REF!</definedName>
    <definedName name="RFser_1">#REF!</definedName>
    <definedName name="RFSYST" localSheetId="4">#REF!</definedName>
    <definedName name="RFSYST">#REF!</definedName>
    <definedName name="RFSYST_1">#REF!</definedName>
    <definedName name="RFTERM" localSheetId="4">#REF!</definedName>
    <definedName name="RFTERM">#REF!</definedName>
    <definedName name="RFTERM_1">#REF!</definedName>
    <definedName name="s">#REF!</definedName>
    <definedName name="Sádrokartonové_konstrukce" localSheetId="4">'[1]SO 11.1A Výkaz výměr'!#REF!</definedName>
    <definedName name="Sádrokartonové_konstrukce">'[1]SO 11.1A Výkaz výměr'!#REF!</definedName>
    <definedName name="Sádrokartonové_konstrukce_1">'[2]SO 11_1A Výkaz výměr'!#REF!</definedName>
    <definedName name="Skutecne_mnozstvi">#REF!</definedName>
    <definedName name="SLC16_1">#REF!</definedName>
    <definedName name="SLC16E" localSheetId="4">#REF!</definedName>
    <definedName name="SLC16E">#REF!</definedName>
    <definedName name="SLC16E_1">#REF!</definedName>
    <definedName name="soucet1" localSheetId="4">#REF!</definedName>
    <definedName name="soucet1">#REF!</definedName>
    <definedName name="soucet1_1">#REF!</definedName>
    <definedName name="Specifikace">#REF!</definedName>
    <definedName name="Stan." localSheetId="4">#REF!</definedName>
    <definedName name="Stan.">#REF!</definedName>
    <definedName name="Stan._1">#REF!</definedName>
    <definedName name="Strom" localSheetId="4">#REF!</definedName>
    <definedName name="Strom">#REF!</definedName>
    <definedName name="Strom_1">#REF!</definedName>
    <definedName name="TPORTS" localSheetId="4">#REF!</definedName>
    <definedName name="TPORTS">#REF!</definedName>
    <definedName name="TPORTS_1">#REF!</definedName>
    <definedName name="UPS" localSheetId="4">#REF!</definedName>
    <definedName name="UPS">#REF!</definedName>
    <definedName name="UPS_1">#REF!</definedName>
    <definedName name="varta" localSheetId="4">#REF!</definedName>
    <definedName name="varta">#REF!</definedName>
    <definedName name="varta_1">#REF!</definedName>
    <definedName name="Vodorovné_konstrukce" localSheetId="4">'[3]SO 51.4 Výkaz výměr'!#REF!</definedName>
    <definedName name="Vodorovné_konstrukce">'[3]SO 51.4 Výkaz výměr'!#REF!</definedName>
    <definedName name="Vodorovné_konstrukce_1">'[4]SO 51_4 Výkaz výměr'!#REF!</definedName>
    <definedName name="vsp" localSheetId="4">#REF!</definedName>
    <definedName name="vsp">#REF!</definedName>
    <definedName name="vsp_1">#REF!</definedName>
    <definedName name="Vyrobce">#REF!</definedName>
    <definedName name="Zák.1" localSheetId="4">#REF!</definedName>
    <definedName name="Zák.1">#REF!</definedName>
    <definedName name="Zák.1_1">#REF!</definedName>
    <definedName name="Zák.2" localSheetId="4">#REF!</definedName>
    <definedName name="Zák.2">#REF!</definedName>
    <definedName name="Zák.2_1">#REF!</definedName>
    <definedName name="Zák.3" localSheetId="4">#REF!</definedName>
    <definedName name="Zák.3">#REF!</definedName>
    <definedName name="Zák.3_1">#REF!</definedName>
    <definedName name="Základy" localSheetId="4">'[3]SO 51.4 Výkaz výměr'!#REF!</definedName>
    <definedName name="Základy">'[3]SO 51.4 Výkaz výměr'!#REF!</definedName>
    <definedName name="Základy_1">'[4]SO 51_4 Výkaz výměr'!#REF!</definedName>
    <definedName name="Zemní_práce" localSheetId="4">'[3]SO 51.4 Výkaz výměr'!#REF!</definedName>
    <definedName name="Zemní_práce">'[3]SO 51.4 Výkaz výměr'!#REF!</definedName>
    <definedName name="Zemní_práce_1">'[4]SO 51_4 Výkaz výměr'!#REF!</definedName>
    <definedName name="Zoll" localSheetId="4">#REF!</definedName>
    <definedName name="Zoll">#REF!</definedName>
    <definedName name="Zoll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5" l="1"/>
  <c r="F11" i="5"/>
  <c r="F10" i="5"/>
  <c r="F8" i="5"/>
  <c r="D43" i="5" l="1"/>
  <c r="D46" i="5"/>
  <c r="F46" i="5"/>
  <c r="J31" i="4"/>
  <c r="J20" i="4"/>
  <c r="J44" i="4" l="1"/>
  <c r="BD97" i="1" l="1"/>
  <c r="BC97" i="1"/>
  <c r="AY97" i="1"/>
  <c r="BD96" i="1"/>
  <c r="C36" i="7"/>
  <c r="C33" i="6"/>
  <c r="F33" i="6" s="1"/>
  <c r="F15" i="6"/>
  <c r="F69" i="5" l="1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3" i="5"/>
  <c r="F52" i="5"/>
  <c r="F51" i="5"/>
  <c r="F50" i="5"/>
  <c r="F49" i="5"/>
  <c r="F48" i="5"/>
  <c r="F47" i="5"/>
  <c r="F43" i="5"/>
  <c r="F42" i="5"/>
  <c r="F41" i="5"/>
  <c r="F40" i="5"/>
  <c r="F39" i="5"/>
  <c r="F38" i="5"/>
  <c r="F37" i="5"/>
  <c r="D36" i="5"/>
  <c r="F36" i="5" s="1"/>
  <c r="D35" i="5"/>
  <c r="F35" i="5" s="1"/>
  <c r="F34" i="5"/>
  <c r="F33" i="5"/>
  <c r="D31" i="5"/>
  <c r="F31" i="5" s="1"/>
  <c r="F30" i="5"/>
  <c r="F29" i="5"/>
  <c r="D27" i="5"/>
  <c r="F27" i="5" s="1"/>
  <c r="F26" i="5"/>
  <c r="F25" i="5"/>
  <c r="F24" i="5"/>
  <c r="D21" i="5"/>
  <c r="F20" i="5"/>
  <c r="F19" i="5"/>
  <c r="D17" i="5"/>
  <c r="D18" i="5" s="1"/>
  <c r="F18" i="5" s="1"/>
  <c r="F16" i="5"/>
  <c r="F15" i="5"/>
  <c r="F14" i="5"/>
  <c r="F13" i="5"/>
  <c r="F12" i="5"/>
  <c r="F9" i="5"/>
  <c r="F7" i="5"/>
  <c r="F6" i="5"/>
  <c r="A6" i="5"/>
  <c r="A7" i="5" s="1"/>
  <c r="A8" i="5" s="1"/>
  <c r="A9" i="5" s="1"/>
  <c r="A10" i="5" s="1"/>
  <c r="A11" i="5" s="1"/>
  <c r="A12" i="5" s="1"/>
  <c r="A13" i="5" s="1"/>
  <c r="F5" i="5"/>
  <c r="J46" i="4"/>
  <c r="J45" i="4"/>
  <c r="J43" i="4"/>
  <c r="J42" i="4"/>
  <c r="J41" i="4"/>
  <c r="J38" i="4"/>
  <c r="J37" i="4"/>
  <c r="J36" i="4"/>
  <c r="J35" i="4"/>
  <c r="J34" i="4"/>
  <c r="J33" i="4"/>
  <c r="J30" i="4"/>
  <c r="J29" i="4"/>
  <c r="J28" i="4"/>
  <c r="J27" i="4"/>
  <c r="J24" i="4"/>
  <c r="J23" i="4"/>
  <c r="J22" i="4"/>
  <c r="J21" i="4"/>
  <c r="J19" i="4"/>
  <c r="J18" i="4"/>
  <c r="J17" i="4"/>
  <c r="J14" i="4"/>
  <c r="J13" i="4"/>
  <c r="J12" i="4"/>
  <c r="J11" i="4"/>
  <c r="J10" i="4"/>
  <c r="J9" i="4"/>
  <c r="J8" i="4"/>
  <c r="B8" i="4"/>
  <c r="B9" i="4" s="1"/>
  <c r="B11" i="4" s="1"/>
  <c r="B13" i="4" s="1"/>
  <c r="B14" i="4" s="1"/>
  <c r="B17" i="4" s="1"/>
  <c r="B18" i="4" s="1"/>
  <c r="B19" i="4" s="1"/>
  <c r="B20" i="4" s="1"/>
  <c r="B21" i="4" s="1"/>
  <c r="B22" i="4" s="1"/>
  <c r="B24" i="4" s="1"/>
  <c r="B27" i="4" s="1"/>
  <c r="B28" i="4" s="1"/>
  <c r="B29" i="4" s="1"/>
  <c r="B30" i="4" s="1"/>
  <c r="J7" i="4"/>
  <c r="J6" i="4"/>
  <c r="F21" i="5" l="1"/>
  <c r="D45" i="5"/>
  <c r="B31" i="4"/>
  <c r="B34" i="4" s="1"/>
  <c r="B35" i="4" s="1"/>
  <c r="B36" i="4" s="1"/>
  <c r="B37" i="4" s="1"/>
  <c r="B38" i="4" s="1"/>
  <c r="B41" i="4" s="1"/>
  <c r="B42" i="4" s="1"/>
  <c r="B43" i="4" s="1"/>
  <c r="B44" i="4" s="1"/>
  <c r="B45" i="4" s="1"/>
  <c r="J32" i="4"/>
  <c r="A14" i="5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D22" i="5"/>
  <c r="F22" i="5" s="1"/>
  <c r="J47" i="4"/>
  <c r="J15" i="4"/>
  <c r="J25" i="4"/>
  <c r="J39" i="4"/>
  <c r="D28" i="5"/>
  <c r="F28" i="5" s="1"/>
  <c r="F17" i="5"/>
  <c r="F45" i="5"/>
  <c r="D32" i="5"/>
  <c r="F32" i="5" s="1"/>
  <c r="AY98" i="1"/>
  <c r="AX98" i="1"/>
  <c r="J170" i="2"/>
  <c r="J39" i="2"/>
  <c r="J38" i="2"/>
  <c r="AY95" i="1"/>
  <c r="J37" i="2"/>
  <c r="AX95" i="1" s="1"/>
  <c r="BI198" i="2"/>
  <c r="BH198" i="2"/>
  <c r="BG198" i="2"/>
  <c r="BF198" i="2"/>
  <c r="T198" i="2"/>
  <c r="T197" i="2" s="1"/>
  <c r="T196" i="2" s="1"/>
  <c r="R198" i="2"/>
  <c r="R197" i="2" s="1"/>
  <c r="R196" i="2" s="1"/>
  <c r="P198" i="2"/>
  <c r="P197" i="2" s="1"/>
  <c r="P196" i="2" s="1"/>
  <c r="BI195" i="2"/>
  <c r="BH195" i="2"/>
  <c r="BG195" i="2"/>
  <c r="BF195" i="2"/>
  <c r="T195" i="2"/>
  <c r="T194" i="2" s="1"/>
  <c r="R195" i="2"/>
  <c r="R194" i="2"/>
  <c r="P195" i="2"/>
  <c r="P194" i="2" s="1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J10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31" i="2"/>
  <c r="J92" i="2"/>
  <c r="J91" i="2"/>
  <c r="F91" i="2"/>
  <c r="F89" i="2"/>
  <c r="E87" i="2"/>
  <c r="J18" i="2"/>
  <c r="E18" i="2"/>
  <c r="F127" i="2" s="1"/>
  <c r="J17" i="2"/>
  <c r="J12" i="2"/>
  <c r="J124" i="2" s="1"/>
  <c r="E7" i="2"/>
  <c r="E120" i="2" s="1"/>
  <c r="L90" i="1"/>
  <c r="AM90" i="1"/>
  <c r="AM89" i="1"/>
  <c r="L89" i="1"/>
  <c r="AM87" i="1"/>
  <c r="L87" i="1"/>
  <c r="L85" i="1"/>
  <c r="L84" i="1"/>
  <c r="BK195" i="2"/>
  <c r="BK185" i="2"/>
  <c r="BK184" i="2"/>
  <c r="J182" i="2"/>
  <c r="BK180" i="2"/>
  <c r="J176" i="2"/>
  <c r="J174" i="2"/>
  <c r="J169" i="2"/>
  <c r="J164" i="2"/>
  <c r="J161" i="2"/>
  <c r="BK152" i="2"/>
  <c r="BK149" i="2"/>
  <c r="BK145" i="2"/>
  <c r="J137" i="2"/>
  <c r="J134" i="2"/>
  <c r="AS94" i="1"/>
  <c r="BK192" i="2"/>
  <c r="BK190" i="2"/>
  <c r="BK189" i="2"/>
  <c r="J186" i="2"/>
  <c r="J181" i="2"/>
  <c r="BK176" i="2"/>
  <c r="BK174" i="2"/>
  <c r="BK169" i="2"/>
  <c r="BK164" i="2"/>
  <c r="J163" i="2"/>
  <c r="BK156" i="2"/>
  <c r="J149" i="2"/>
  <c r="J145" i="2"/>
  <c r="BK137" i="2"/>
  <c r="BK134" i="2"/>
  <c r="AK27" i="1"/>
  <c r="J195" i="2"/>
  <c r="BK186" i="2"/>
  <c r="J185" i="2"/>
  <c r="J184" i="2"/>
  <c r="BK181" i="2"/>
  <c r="J178" i="2"/>
  <c r="BK175" i="2"/>
  <c r="BK172" i="2"/>
  <c r="BK167" i="2"/>
  <c r="BK163" i="2"/>
  <c r="J156" i="2"/>
  <c r="BK150" i="2"/>
  <c r="BK147" i="2"/>
  <c r="J141" i="2"/>
  <c r="BK136" i="2"/>
  <c r="J133" i="2"/>
  <c r="BK198" i="2"/>
  <c r="BK193" i="2"/>
  <c r="J193" i="2"/>
  <c r="J192" i="2"/>
  <c r="J190" i="2"/>
  <c r="J189" i="2"/>
  <c r="BK182" i="2"/>
  <c r="J180" i="2"/>
  <c r="BK178" i="2"/>
  <c r="J175" i="2"/>
  <c r="J172" i="2"/>
  <c r="J167" i="2"/>
  <c r="BK161" i="2"/>
  <c r="J152" i="2"/>
  <c r="J150" i="2"/>
  <c r="J147" i="2"/>
  <c r="BK141" i="2"/>
  <c r="J136" i="2"/>
  <c r="BK133" i="2"/>
  <c r="J198" i="2"/>
  <c r="AW97" i="1" l="1"/>
  <c r="AX96" i="1"/>
  <c r="AY96" i="1"/>
  <c r="AX97" i="1"/>
  <c r="AV97" i="1"/>
  <c r="AT97" i="1" s="1"/>
  <c r="AW96" i="1"/>
  <c r="A46" i="5"/>
  <c r="A47" i="5" s="1"/>
  <c r="A48" i="5" s="1"/>
  <c r="A49" i="5" s="1"/>
  <c r="A50" i="5" s="1"/>
  <c r="A51" i="5" s="1"/>
  <c r="A52" i="5" s="1"/>
  <c r="A53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D23" i="5"/>
  <c r="F23" i="5" s="1"/>
  <c r="F70" i="5" s="1"/>
  <c r="AG95" i="1" s="1"/>
  <c r="B46" i="4"/>
  <c r="J3" i="4"/>
  <c r="T132" i="2"/>
  <c r="P166" i="2"/>
  <c r="T166" i="2"/>
  <c r="P171" i="2"/>
  <c r="T171" i="2"/>
  <c r="P183" i="2"/>
  <c r="BK188" i="2"/>
  <c r="J188" i="2" s="1"/>
  <c r="J103" i="2" s="1"/>
  <c r="T188" i="2"/>
  <c r="BK132" i="2"/>
  <c r="J132" i="2" s="1"/>
  <c r="J98" i="2" s="1"/>
  <c r="R132" i="2"/>
  <c r="R166" i="2"/>
  <c r="R183" i="2"/>
  <c r="R188" i="2"/>
  <c r="AU98" i="1"/>
  <c r="P132" i="2"/>
  <c r="AU97" i="1" s="1"/>
  <c r="BK166" i="2"/>
  <c r="J166" i="2" s="1"/>
  <c r="J99" i="2" s="1"/>
  <c r="BK171" i="2"/>
  <c r="J171" i="2" s="1"/>
  <c r="J101" i="2" s="1"/>
  <c r="R171" i="2"/>
  <c r="BK183" i="2"/>
  <c r="J183" i="2" s="1"/>
  <c r="J102" i="2" s="1"/>
  <c r="T183" i="2"/>
  <c r="P188" i="2"/>
  <c r="BK194" i="2"/>
  <c r="J194" i="2" s="1"/>
  <c r="J104" i="2" s="1"/>
  <c r="BK197" i="2"/>
  <c r="BK196" i="2" s="1"/>
  <c r="BE198" i="2"/>
  <c r="E85" i="2"/>
  <c r="J89" i="2"/>
  <c r="F92" i="2"/>
  <c r="BE133" i="2"/>
  <c r="BE136" i="2"/>
  <c r="BE137" i="2"/>
  <c r="BE149" i="2"/>
  <c r="BE150" i="2"/>
  <c r="BE164" i="2"/>
  <c r="BE169" i="2"/>
  <c r="BE176" i="2"/>
  <c r="BE182" i="2"/>
  <c r="BE184" i="2"/>
  <c r="BE185" i="2"/>
  <c r="BE186" i="2"/>
  <c r="BE189" i="2"/>
  <c r="BE190" i="2"/>
  <c r="BE192" i="2"/>
  <c r="BE193" i="2"/>
  <c r="BE134" i="2"/>
  <c r="BE141" i="2"/>
  <c r="BE145" i="2"/>
  <c r="BE147" i="2"/>
  <c r="BE152" i="2"/>
  <c r="BE156" i="2"/>
  <c r="BE161" i="2"/>
  <c r="BE163" i="2"/>
  <c r="BE167" i="2"/>
  <c r="BE172" i="2"/>
  <c r="BE174" i="2"/>
  <c r="BE175" i="2"/>
  <c r="BE178" i="2"/>
  <c r="BE180" i="2"/>
  <c r="BE181" i="2"/>
  <c r="BE195" i="2"/>
  <c r="F37" i="2"/>
  <c r="F36" i="2"/>
  <c r="AW98" i="1"/>
  <c r="BA98" i="1"/>
  <c r="BC98" i="1"/>
  <c r="F38" i="2"/>
  <c r="F39" i="2"/>
  <c r="J36" i="2"/>
  <c r="BB98" i="1"/>
  <c r="BD98" i="1"/>
  <c r="J197" i="2" l="1"/>
  <c r="J106" i="2" s="1"/>
  <c r="AW95" i="1"/>
  <c r="AV96" i="1"/>
  <c r="AT96" i="1" s="1"/>
  <c r="BD95" i="1"/>
  <c r="BD94" i="1" s="1"/>
  <c r="W36" i="1" s="1"/>
  <c r="BB97" i="1"/>
  <c r="BC96" i="1"/>
  <c r="BC95" i="1"/>
  <c r="BC94" i="1" s="1"/>
  <c r="W35" i="1" s="1"/>
  <c r="BA97" i="1"/>
  <c r="BA94" i="1" s="1"/>
  <c r="W33" i="1" s="1"/>
  <c r="BB96" i="1"/>
  <c r="BA95" i="1"/>
  <c r="AZ96" i="1"/>
  <c r="BB95" i="1"/>
  <c r="AZ97" i="1"/>
  <c r="BA96" i="1"/>
  <c r="J48" i="4"/>
  <c r="AG96" i="1"/>
  <c r="AN96" i="1" s="1"/>
  <c r="P131" i="2"/>
  <c r="R131" i="2"/>
  <c r="R130" i="2" s="1"/>
  <c r="T131" i="2"/>
  <c r="T130" i="2"/>
  <c r="BK131" i="2"/>
  <c r="J131" i="2" s="1"/>
  <c r="J97" i="2" s="1"/>
  <c r="J196" i="2"/>
  <c r="J105" i="2"/>
  <c r="F35" i="2"/>
  <c r="AZ95" i="1" s="1"/>
  <c r="AV98" i="1"/>
  <c r="AT98" i="1" s="1"/>
  <c r="J35" i="2"/>
  <c r="AV95" i="1" s="1"/>
  <c r="AT95" i="1" s="1"/>
  <c r="AZ98" i="1"/>
  <c r="P130" i="2" l="1"/>
  <c r="AU95" i="1" s="1"/>
  <c r="AU96" i="1"/>
  <c r="BB94" i="1"/>
  <c r="W34" i="1" s="1"/>
  <c r="AN95" i="1"/>
  <c r="BK130" i="2"/>
  <c r="J130" i="2" s="1"/>
  <c r="J96" i="2" s="1"/>
  <c r="J111" i="2" s="1"/>
  <c r="AZ94" i="1"/>
  <c r="AW94" i="1"/>
  <c r="AK33" i="1" s="1"/>
  <c r="AY94" i="1"/>
  <c r="AX94" i="1"/>
  <c r="AU94" i="1" l="1"/>
  <c r="J30" i="2"/>
  <c r="J32" i="2"/>
  <c r="AG97" i="1" s="1"/>
  <c r="AN97" i="1" s="1"/>
  <c r="AV94" i="1"/>
  <c r="AN94" i="1" l="1"/>
  <c r="AG94" i="1"/>
  <c r="AK29" i="1" s="1"/>
  <c r="D14" i="6" s="1"/>
  <c r="F14" i="6" s="1"/>
  <c r="F16" i="6" s="1"/>
  <c r="J41" i="2"/>
  <c r="AT94" i="1"/>
  <c r="F8" i="7" l="1"/>
  <c r="F20" i="7" s="1"/>
  <c r="G20" i="7" s="1"/>
  <c r="F20" i="6" s="1"/>
  <c r="AK26" i="1"/>
  <c r="W32" i="1"/>
  <c r="AK32" i="1" s="1"/>
  <c r="G8" i="7"/>
  <c r="AN102" i="1"/>
  <c r="AG102" i="1"/>
  <c r="F26" i="7" l="1"/>
  <c r="G26" i="7" s="1"/>
  <c r="F21" i="6" s="1"/>
  <c r="AK38" i="1"/>
  <c r="F19" i="6"/>
  <c r="F23" i="6" l="1"/>
  <c r="F30" i="6" s="1"/>
  <c r="C34" i="6" s="1"/>
  <c r="F34" i="6" s="1"/>
  <c r="F36" i="6" s="1"/>
  <c r="G36" i="7"/>
</calcChain>
</file>

<file path=xl/sharedStrings.xml><?xml version="1.0" encoding="utf-8"?>
<sst xmlns="http://schemas.openxmlformats.org/spreadsheetml/2006/main" count="1433" uniqueCount="532">
  <si>
    <t>Export Komplet</t>
  </si>
  <si>
    <t/>
  </si>
  <si>
    <t>2.0</t>
  </si>
  <si>
    <t>False</t>
  </si>
  <si>
    <t>{04371a49-7846-44c3-9149-d3d35f46bcc6}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</si>
  <si>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</si>
  <si>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</si>
  <si>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</si>
  <si>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</si>
  <si>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</si>
  <si>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</si>
  <si>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</si>
  <si>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</si>
  <si>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2022_009</t>
  </si>
  <si>
    <t>Stavba:</t>
  </si>
  <si>
    <t>HEMS Znojmo</t>
  </si>
  <si>
    <t>KSO:</t>
  </si>
  <si>
    <t>CC-CZ:</t>
  </si>
  <si>
    <t>Místo:</t>
  </si>
  <si>
    <t>Znojmo</t>
  </si>
  <si>
    <t>Datum:</t>
  </si>
  <si>
    <t>17. 7. 2022</t>
  </si>
  <si>
    <t>Zadavatel:</t>
  </si>
  <si>
    <t>IČ:</t>
  </si>
  <si>
    <t>Nemocnice Znoujmo</t>
  </si>
  <si>
    <t>DIČ:</t>
  </si>
  <si>
    <t>Zhotovitel:</t>
  </si>
  <si>
    <t xml:space="preserve"> </t>
  </si>
  <si>
    <t>Projektant:</t>
  </si>
  <si>
    <t>Techniserv spol.s r.o.</t>
  </si>
  <si>
    <t>True</t>
  </si>
  <si>
    <t>Zpracovatel:</t>
  </si>
  <si>
    <t>Techniserv spol.s r.o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</si>
  <si>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</si>
  <si>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</si>
  <si>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</si>
  <si>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</si>
  <si>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</si>
  <si>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</si>
  <si>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</si>
  <si>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</si>
  <si>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</si>
  <si>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</si>
  <si>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</si>
  <si>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</si>
  <si>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</si>
  <si>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</si>
  <si>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</si>
  <si>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</si>
  <si>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</si>
  <si>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</si>
  <si>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</si>
  <si>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</si>
  <si>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</si>
  <si>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</si>
  <si>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</si>
  <si>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</si>
  <si>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</si>
  <si>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</si>
  <si>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</si>
  <si>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</si>
  <si>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</si>
  <si>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</si>
  <si>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</si>
  <si>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</si>
  <si>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</si>
  <si>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</si>
  <si>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</si>
  <si>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</si>
  <si>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</si>
  <si>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</si>
  <si>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</si>
  <si>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</si>
  <si>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</si>
  <si>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</si>
  <si>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</si>
  <si>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</si>
  <si>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</si>
  <si>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</si>
  <si>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</si>
  <si>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</si>
  <si>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D3</t>
  </si>
  <si>
    <t>Stavební připravenost heliportu</t>
  </si>
  <si>
    <t>STA</t>
  </si>
  <si>
    <t>1</t>
  </si>
  <si>
    <t>{78494d10-8801-47be-b85a-fb040fac2ebf}</t>
  </si>
  <si>
    <t>2</t>
  </si>
  <si>
    <t>{2e643929-da71-4ea5-8b6f-515026ae6bad}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</si>
  <si>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</si>
  <si>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</si>
  <si>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</si>
  <si>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</si>
  <si>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</si>
  <si>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</si>
  <si>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D3 - Stavební připravenost heliportu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</si>
  <si>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</si>
  <si>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</si>
  <si>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</si>
  <si>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</si>
  <si>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</si>
  <si>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</si>
  <si>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</si>
  <si>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</si>
  <si>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</si>
  <si>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</si>
  <si>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</si>
  <si>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</si>
  <si>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</si>
  <si>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</si>
  <si>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</si>
  <si>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</si>
  <si>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</si>
  <si>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</si>
  <si>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</si>
  <si>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</si>
  <si>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</si>
  <si>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</si>
  <si>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</si>
  <si>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</si>
  <si>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</si>
  <si>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</si>
  <si>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</si>
  <si>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</si>
  <si>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</si>
  <si>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</si>
  <si>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</si>
  <si>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</si>
  <si>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</si>
  <si>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</si>
  <si>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</si>
  <si>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42</t>
  </si>
  <si>
    <t>K</t>
  </si>
  <si>
    <t>113106023</t>
  </si>
  <si>
    <t>Rozebrání dlažeb při překopech komunikací pro pěší ze zámkové dlažby ručně</t>
  </si>
  <si>
    <t>m2</t>
  </si>
  <si>
    <t>CS ÚRS 2022 02</t>
  </si>
  <si>
    <t>4</t>
  </si>
  <si>
    <t>160116296</t>
  </si>
  <si>
    <t>113107164</t>
  </si>
  <si>
    <t>Odstranění podkladu z kameniva drceného tl přes 300 do 400 mm strojně pl přes 50 do 200 m2</t>
  </si>
  <si>
    <t>-1229291809</t>
  </si>
  <si>
    <t>VV</t>
  </si>
  <si>
    <t>13*13</t>
  </si>
  <si>
    <t>14</t>
  </si>
  <si>
    <t>113107177</t>
  </si>
  <si>
    <t>Odstranění podkladu z betonu vyztuženého sítěmi tl přes 150 do 300 mm strojně pl přes 50 do 200 m2</t>
  </si>
  <si>
    <t>-2005777313</t>
  </si>
  <si>
    <t>3</t>
  </si>
  <si>
    <t>121151113</t>
  </si>
  <si>
    <t>Sejmutí ornice plochy do 500 m2 tl vrstvy do 200 mm strojně</t>
  </si>
  <si>
    <t>644742659</t>
  </si>
  <si>
    <t>"okolo plochy" 1*12,5*4</t>
  </si>
  <si>
    <t>"pro PZD desky" 0,5*2*34</t>
  </si>
  <si>
    <t>Součet</t>
  </si>
  <si>
    <t>16</t>
  </si>
  <si>
    <t>122351102</t>
  </si>
  <si>
    <t>Odkopávky a prokopávky nezapažené v hornině třídy těžitelnosti II skupiny 4 objem do 50 m3 strojně</t>
  </si>
  <si>
    <t>m3</t>
  </si>
  <si>
    <t>-738785077</t>
  </si>
  <si>
    <t>"okolo plochy"(0,5*13*4)*0,6</t>
  </si>
  <si>
    <t>"pro PZD desky" (0,5*2,0*0,2)*34</t>
  </si>
  <si>
    <t>5</t>
  </si>
  <si>
    <t>162751137</t>
  </si>
  <si>
    <t>Vodorovné přemístění přes 9 000 do 10000 m výkopku/sypaniny z horniny třídy těžitelnosti II skupiny 4 a 5</t>
  </si>
  <si>
    <t>-506957979</t>
  </si>
  <si>
    <t>"odkopávky-zásypy"19,8-18,93</t>
  </si>
  <si>
    <t>6</t>
  </si>
  <si>
    <t>162751139</t>
  </si>
  <si>
    <t>Příplatek k vodorovnému přemístění výkopku/sypaniny z horniny třídy těžitelnosti II skupiny 4 a 5 ZKD 1000 m přes 10000 m</t>
  </si>
  <si>
    <t>-1084736762</t>
  </si>
  <si>
    <t>0,87*10 'Přepočtené koeficientem množství</t>
  </si>
  <si>
    <t>7</t>
  </si>
  <si>
    <t>171201201</t>
  </si>
  <si>
    <t>Uložení sypaniny na skládky nebo meziskládky</t>
  </si>
  <si>
    <t>-1871971216</t>
  </si>
  <si>
    <t>8</t>
  </si>
  <si>
    <t>171201221</t>
  </si>
  <si>
    <t>Poplatek za uložení na skládce (skládkovné) zeminy a kamení kód odpadu 17 05 04</t>
  </si>
  <si>
    <t>t</t>
  </si>
  <si>
    <t>1474128067</t>
  </si>
  <si>
    <t>0,87*1,8 'Přepočtené koeficientem množství</t>
  </si>
  <si>
    <t>9</t>
  </si>
  <si>
    <t>174111101</t>
  </si>
  <si>
    <t>Zásyp jam, šachet rýh nebo kolem objektů sypaninou se zhutněním ručně</t>
  </si>
  <si>
    <t>-1208593435</t>
  </si>
  <si>
    <t>"pro PZD desky" (0,5*2,0*0,2-1,5*0,34*0,2)*34</t>
  </si>
  <si>
    <t>10</t>
  </si>
  <si>
    <t>181111111</t>
  </si>
  <si>
    <t>Plošná úprava terénu do 500 m2 zemina skupiny 1 až 4 nerovnosti přes 50 do 100 mm v rovinně a svahu do 1:5</t>
  </si>
  <si>
    <t>-380406768</t>
  </si>
  <si>
    <t>"okolo PZD desek" (0,5*2-0,34*1,5)*34</t>
  </si>
  <si>
    <t>"dosypání terénu"0,8*15</t>
  </si>
  <si>
    <t>11</t>
  </si>
  <si>
    <t>181351003</t>
  </si>
  <si>
    <t>Rozprostření ornice tl vrstvy do 200 mm pl do 100 m2 v rovině nebo ve svahu do 1:5 strojně</t>
  </si>
  <si>
    <t>753997803</t>
  </si>
  <si>
    <t>78,66</t>
  </si>
  <si>
    <t>12</t>
  </si>
  <si>
    <t>181411131</t>
  </si>
  <si>
    <t>Založení parkového trávníku výsevem pl do 1000 m2 v rovině a ve svahu do 1:5</t>
  </si>
  <si>
    <t>2045496897</t>
  </si>
  <si>
    <t>13</t>
  </si>
  <si>
    <t>M</t>
  </si>
  <si>
    <t>00572410</t>
  </si>
  <si>
    <t>osivo směs travní parková</t>
  </si>
  <si>
    <t>kg</t>
  </si>
  <si>
    <t>1736259495</t>
  </si>
  <si>
    <t>78,66*0,02 'Přepočtené koeficientem množství</t>
  </si>
  <si>
    <t>Zakládání</t>
  </si>
  <si>
    <t>29</t>
  </si>
  <si>
    <t>273322611</t>
  </si>
  <si>
    <t>Základové desky ze ŽB se zvýšenými nároky na prostředí tř. C 30/37</t>
  </si>
  <si>
    <t>-703983214</t>
  </si>
  <si>
    <t>12*12*0,22</t>
  </si>
  <si>
    <t>28</t>
  </si>
  <si>
    <t>273362021</t>
  </si>
  <si>
    <t>Výztuž základových desek svařovanými sítěmi Kari</t>
  </si>
  <si>
    <t>-1232127150</t>
  </si>
  <si>
    <t>Vodorovné konstrukce</t>
  </si>
  <si>
    <t>Komunikace pozemní</t>
  </si>
  <si>
    <t>30</t>
  </si>
  <si>
    <t>561061111</t>
  </si>
  <si>
    <t>Zřízení podkladu ze zeminy upravené vápnem, cementem, směsnými pojivy tl přes 350 do 400 mm pl do 1000 m2</t>
  </si>
  <si>
    <t>1533799294</t>
  </si>
  <si>
    <t>31</t>
  </si>
  <si>
    <t>58530170</t>
  </si>
  <si>
    <t>vápno nehašené CL 90-Q pro úpravu zemin standardní</t>
  </si>
  <si>
    <t>1014948388</t>
  </si>
  <si>
    <t>32</t>
  </si>
  <si>
    <t>5610R1</t>
  </si>
  <si>
    <t>Hutnění zemní pláně</t>
  </si>
  <si>
    <t>567686354</t>
  </si>
  <si>
    <t>25</t>
  </si>
  <si>
    <t>564821111</t>
  </si>
  <si>
    <t>Podklad ze štěrkodrtě ŠD plochy přes 100 m2 tl 80 mm</t>
  </si>
  <si>
    <t>1717449493</t>
  </si>
  <si>
    <t>45</t>
  </si>
  <si>
    <t>564831111</t>
  </si>
  <si>
    <t>Podklad ze štěrkodrtě ŠD plochy přes 100 m2 tl 100 mm</t>
  </si>
  <si>
    <t>-756486205</t>
  </si>
  <si>
    <t>"podsyp pod pzd" 1,5*0,34*34</t>
  </si>
  <si>
    <t>24</t>
  </si>
  <si>
    <t>564871116</t>
  </si>
  <si>
    <t>Podklad ze štěrkodrtě ŠD plochy přes 100 m2 tl. 300 mm</t>
  </si>
  <si>
    <t>1028745082</t>
  </si>
  <si>
    <t>43</t>
  </si>
  <si>
    <t>451577877</t>
  </si>
  <si>
    <t>Podklad nebo lože pod dlažbu vodorovný nebo do sklonu 1:5 ze štěrkopísku tl přes 30 do 100 mm</t>
  </si>
  <si>
    <t>-1112681288</t>
  </si>
  <si>
    <t>44</t>
  </si>
  <si>
    <t>596211110</t>
  </si>
  <si>
    <t>Kladení zámkové dlažby komunikací pro pěší ručně tl 60 mm skupiny A pl do 50 m2</t>
  </si>
  <si>
    <t>1110312676</t>
  </si>
  <si>
    <t>Ostatní konstrukce a práce, bourání</t>
  </si>
  <si>
    <t>39</t>
  </si>
  <si>
    <t>919726123</t>
  </si>
  <si>
    <t>Geotextilie pro ochranu, separaci a filtraci netkaná měrná hm přes 300 do 500 g/m2</t>
  </si>
  <si>
    <t>-1839573894</t>
  </si>
  <si>
    <t>40</t>
  </si>
  <si>
    <t>59341051</t>
  </si>
  <si>
    <t>deska stropní plná PZD 1490x340x70mm</t>
  </si>
  <si>
    <t>kus</t>
  </si>
  <si>
    <t>1621423103</t>
  </si>
  <si>
    <t>38</t>
  </si>
  <si>
    <t>977151126</t>
  </si>
  <si>
    <t>Jádrové vrty diamantovými korunkami do stavebních materiálů D přes 200 do 225 mm</t>
  </si>
  <si>
    <t>m</t>
  </si>
  <si>
    <t>901267402</t>
  </si>
  <si>
    <t>12*0,22</t>
  </si>
  <si>
    <t>997</t>
  </si>
  <si>
    <t>Přesun sutě</t>
  </si>
  <si>
    <t>33</t>
  </si>
  <si>
    <t>997006512</t>
  </si>
  <si>
    <t>Vodorovné doprava suti s naložením a složením na skládku přes 100 m do 1 km</t>
  </si>
  <si>
    <t>1930057020</t>
  </si>
  <si>
    <t>34</t>
  </si>
  <si>
    <t>997006519</t>
  </si>
  <si>
    <t>Příplatek k vodorovnému přemístění suti na skládku ZKD 1 km přes 1 km</t>
  </si>
  <si>
    <t>-459499559</t>
  </si>
  <si>
    <t>188,74*19 'Přepočtené koeficientem množství</t>
  </si>
  <si>
    <t>35</t>
  </si>
  <si>
    <t>997013655</t>
  </si>
  <si>
    <t>354167566</t>
  </si>
  <si>
    <t>37</t>
  </si>
  <si>
    <t>997013862</t>
  </si>
  <si>
    <t>Poplatek za uložení stavebního odpadu na recyklační skládce (skládkovné) z armovaného betonu kód odpadu 17 01 01</t>
  </si>
  <si>
    <t>1323975751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</si>
  <si>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</si>
  <si>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</si>
  <si>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</si>
  <si>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</si>
  <si>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</si>
  <si>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1256375408</t>
  </si>
  <si>
    <t>PSV</t>
  </si>
  <si>
    <t>Práce a dodávky PSV</t>
  </si>
  <si>
    <t>783</t>
  </si>
  <si>
    <t>Dokončovací práce - nátěry</t>
  </si>
  <si>
    <t>41</t>
  </si>
  <si>
    <t>783927161</t>
  </si>
  <si>
    <t>Krycí dvojnásobný akrylátový nátěr betonové podlahy</t>
  </si>
  <si>
    <t>-1581269394</t>
  </si>
  <si>
    <t>1,5*0,34*34</t>
  </si>
  <si>
    <t>Díl</t>
  </si>
  <si>
    <t>Číslo položky</t>
  </si>
  <si>
    <t>Číselné zatřídění</t>
  </si>
  <si>
    <t>Popis položky</t>
  </si>
  <si>
    <t>Počet měr. jednotek</t>
  </si>
  <si>
    <t>Měrná jednotka</t>
  </si>
  <si>
    <t>Jednotková cena v Kč</t>
  </si>
  <si>
    <t>Celková  cena                     v Kč</t>
  </si>
  <si>
    <t>dodávka</t>
  </si>
  <si>
    <t>montáž</t>
  </si>
  <si>
    <t>D2 Silnoproudá elektrotechnika</t>
  </si>
  <si>
    <t>celkem</t>
  </si>
  <si>
    <r>
      <t xml:space="preserve">Úprava stávajících rozvaděčů                                                                                                              </t>
    </r>
    <r>
      <rPr>
        <i/>
        <sz val="10"/>
        <rFont val="Arial CE"/>
        <charset val="238"/>
      </rPr>
      <t>položky jsou dohledatelné Viz přílohy č.2-6</t>
    </r>
  </si>
  <si>
    <t>Rozvaděč RH(DO)</t>
  </si>
  <si>
    <t>Jistič 25A/230V,  vypínací charakteristiky typu C - montáž na Din lištu rozvaděče</t>
  </si>
  <si>
    <t>ks</t>
  </si>
  <si>
    <t>Rozvaděč Rs</t>
  </si>
  <si>
    <t>Jistič 10A/230V,  vypínací charakteristiky typu B - montáž na Din lištu rozvaděče</t>
  </si>
  <si>
    <t>Demontáž stavajícího jističe 16A/1</t>
  </si>
  <si>
    <t>Rozvaděč Rk</t>
  </si>
  <si>
    <r>
      <t xml:space="preserve">Přepěťové ochrany s rozvodnou krabicí                                               </t>
    </r>
    <r>
      <rPr>
        <i/>
        <sz val="10"/>
        <rFont val="Arial CE"/>
        <charset val="238"/>
      </rPr>
      <t>(pro venkovni zařízení)</t>
    </r>
  </si>
  <si>
    <t>Rozvodná krabice s Din lištou vč. průchodek a PE svorkovnice</t>
  </si>
  <si>
    <t>Přepěťová ochrana T1+T2; zapojení 1+1; koordinací mezi jednotlivými stupni ochrany</t>
  </si>
  <si>
    <t>Rozvaděče</t>
  </si>
  <si>
    <r>
      <t xml:space="preserve">Kabelové trasy                                              </t>
    </r>
    <r>
      <rPr>
        <sz val="9"/>
        <rFont val="Arial CE"/>
        <charset val="238"/>
      </rPr>
      <t xml:space="preserve">                                   </t>
    </r>
    <r>
      <rPr>
        <i/>
        <sz val="9"/>
        <rFont val="Arial CE"/>
        <charset val="238"/>
      </rPr>
      <t>položky jsou dohledatelné Viz přílohy č.2-6</t>
    </r>
  </si>
  <si>
    <t>Trubka tuhá UV odolná ø25mm vč.příslušenství, tvarovek, spojek</t>
  </si>
  <si>
    <t xml:space="preserve">Betonové podpěry vč. příchytek  pro uchycení trubky                        </t>
  </si>
  <si>
    <r>
      <t xml:space="preserve">Kabelová ohebná chránička ø25 UV odolná vč.(kotvení a příchytek)                                            </t>
    </r>
    <r>
      <rPr>
        <i/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 xml:space="preserve">              </t>
    </r>
  </si>
  <si>
    <t xml:space="preserve">Kabelová plastová bezhalogenová lišta 20x40 -  barva bílá, montáž na stěnu/strop, vč. upevňovacíh a ukončovacíh dílů                                    </t>
  </si>
  <si>
    <t>Kabelová příchytka kovová, pro svazek kabelů, na stěnu nebo do stropu, vč. upevňovacícho a instalačního materiálu</t>
  </si>
  <si>
    <r>
      <t xml:space="preserve">Nerezová stahovací páska                                                                   </t>
    </r>
    <r>
      <rPr>
        <i/>
        <sz val="8"/>
        <rFont val="Arial CE"/>
        <charset val="238"/>
      </rPr>
      <t>pozn.upevnění trasy na stožár nebo nosné lano</t>
    </r>
  </si>
  <si>
    <t xml:space="preserve">ekvipotenciální přípojnice                                                                                     </t>
  </si>
  <si>
    <t>Elektroinstalační krabice s ekvipotenciální svorkovnice, pro průřezy 5x do 25mm</t>
  </si>
  <si>
    <t>Kabelové trasy</t>
  </si>
  <si>
    <r>
      <t xml:space="preserve">Kabely                                           </t>
    </r>
    <r>
      <rPr>
        <sz val="9"/>
        <rFont val="Arial CE"/>
        <charset val="238"/>
      </rPr>
      <t xml:space="preserve">                                   </t>
    </r>
    <r>
      <rPr>
        <i/>
        <sz val="9"/>
        <rFont val="Arial CE"/>
        <charset val="238"/>
      </rPr>
      <t>položky jsou dohledatelné Viz přílohy č.2-6</t>
    </r>
  </si>
  <si>
    <t>CYKY-J 3x2,5 Dca</t>
  </si>
  <si>
    <t>CYKY-J 3x1,5 Dca</t>
  </si>
  <si>
    <t>CXKH-R-J B2cas1d0 3x6</t>
  </si>
  <si>
    <t>CXKH-R 16 ZŽ</t>
  </si>
  <si>
    <t>Kabely</t>
  </si>
  <si>
    <r>
      <t xml:space="preserve">Úprava hromosvodné soustavy                                                  </t>
    </r>
    <r>
      <rPr>
        <i/>
        <sz val="10"/>
        <rFont val="Arial CE"/>
        <charset val="238"/>
      </rPr>
      <t xml:space="preserve">(přidání jímačů)  </t>
    </r>
    <r>
      <rPr>
        <b/>
        <sz val="10"/>
        <rFont val="Arial CE"/>
        <charset val="238"/>
      </rPr>
      <t xml:space="preserve">                                  </t>
    </r>
    <r>
      <rPr>
        <sz val="9"/>
        <rFont val="Arial CE"/>
        <charset val="238"/>
      </rPr>
      <t xml:space="preserve">                                   </t>
    </r>
    <r>
      <rPr>
        <i/>
        <sz val="9"/>
        <rFont val="Arial CE"/>
        <charset val="238"/>
      </rPr>
      <t>položky jsou dohledatelné Viz přílohy č.2-6</t>
    </r>
  </si>
  <si>
    <t xml:space="preserve">Jímací tyč se stojanem a  podstavcem - Jímací stožár pro hromosvod tvořený stojanem s betonovým základem (3 ks mrazuvzdorných betonů), jímací tyčí a případným dalším příslušenstvím, celková výška 1,5m. </t>
  </si>
  <si>
    <t>Drát FeZn 8mm pro spojení svorek, jimačů, uzemnění překážkového osvětlení a spojení se stávající hromosvodnou soustavou, vedení na držácích, vč. dilatačních vložek vč. Montáže</t>
  </si>
  <si>
    <t>Plastová podpěra pro FeZni vodič  s úchytem pro vodič a se zátěží ze mrazuvzdorného betonu na ploché střechy, vč. Montáže</t>
  </si>
  <si>
    <t>Svorka univerzální pro připojení FeZn v různých kombinacích</t>
  </si>
  <si>
    <t>Svorka připojovací pro připojení zařízení na střeše</t>
  </si>
  <si>
    <t>Hromosvod</t>
  </si>
  <si>
    <r>
      <t xml:space="preserve">Ostatní                                      </t>
    </r>
    <r>
      <rPr>
        <sz val="9"/>
        <rFont val="Arial CE"/>
        <charset val="238"/>
      </rPr>
      <t xml:space="preserve">                                   </t>
    </r>
  </si>
  <si>
    <t>Manipulace na stávajícím vedení, vypnutí vedení, zjištění směru vedení, zřízení provizorní trasy</t>
  </si>
  <si>
    <t>hod</t>
  </si>
  <si>
    <t>Stavební a zednické přípomoce, zhotovení prostupů ve stěně, opravy a začistění povrchů, drobná  stavební mechanizace apod. vč. potřebného materiálu</t>
  </si>
  <si>
    <t>kpl</t>
  </si>
  <si>
    <t>Drobný nespecifikovatelný montážní materiál (stavební sádra, stahovací pásky, příchytky, hmoždinky, instalační krabice, štítky apod.)</t>
  </si>
  <si>
    <t>Uvedení do provozu - Uvedení systému do provozu v souběhu se všemi navazujícími profesemi, na které je zařízení napojeno a řízeno.</t>
  </si>
  <si>
    <t>Mimostaveništní doprava dodávek - Zahrnuje náklady na dopravu strojů a zařízení od výrobce (obchodní organizace) až na místo první skládky na staveništi</t>
  </si>
  <si>
    <t>Provedení revize el.zařízení objektu dle platných vyhlášek, vypracování revizní zprávy.</t>
  </si>
  <si>
    <t>Ostatní</t>
  </si>
  <si>
    <t>CENA CELKEM BEZ DPH</t>
  </si>
  <si>
    <t xml:space="preserve">Projektant upozorňuje, že realizace elektrotechnických zařízení musí být provedena v souladu s vyhláškou č. 73/2010 sb. s ohledem na přílohu č.1 . Uvedení do provozu a vydání revizních zpráv musí být v souladu s pokyny a předpisy TIČR. Zároveň  v případě, kdy zadávací dokumentace obsahuje požadavky nebo odkazy na obchodní firmy, názvy nebo jména a příjmení, specifická označení zboží a služeb, které platí pro určitou osobu, popřípadě její organizační složku, odkazy na patenty a vynálezy, užitné vzory, průmyslové vzory, ochranné známky nebo označení původu, umožňuje zadavatel budoucímu zhotoviteli, pokud by to vedlo ke zvýhodnění nebo vyloučení určitých dodavatelů nebo určitých výrobků, použití jiných, kvalitativně a technicky  obdobných řešení. V této dokumentaci příkladně uvedené označení dodávek a materiálů tak slouží pouze k určení nejnižších standardů kvality díla. Uchazeč (zhotovitel) může navrhnout ekvivalentní dodávky a materiály, avšak s minimálně stejnými technickými parametry, výkony a kvalitou.
 Při náhradě je zhotovitel povinen zohlednit změnu ve všech navazujících částech dokumentace.
</t>
  </si>
  <si>
    <t>Nedílnou součástí výkazu výměr je dokumentace silnoproudu. Dodavatel je povinen provést porovnání výkazu výměr s přiloženou závaznou dokumentací. Dodavatel zodpovídá za to, že jeho cenová nabídka zahrnuje dílo jako kompletní celek splňující všechny zákonné normy nutné k úspěšné kolaudaci a uvedení do provozu. Dodavatel zejména zodpovída za to, že jeho cenová nabídka zahrnuje i případné práce a dodávky přímo nespecifikované ve výkazu výměr nebo projektové dokumentaci, avšak dle norem či jiných zákonných požadavků nutné ke zdárnému dokončení, kolaudaci a uvedení díla do provozu.</t>
  </si>
  <si>
    <t>Položka</t>
  </si>
  <si>
    <t>Název</t>
  </si>
  <si>
    <t>Jednotkova cena
bez DPH</t>
  </si>
  <si>
    <t>Cena celkem
bez DPH</t>
  </si>
  <si>
    <t>Technologie heliportu</t>
  </si>
  <si>
    <t>D+M Napájecí rozvaděč paralelního rozvodu TRP.1.B / 2,8kVA / 230V pro napájení a ovládání technologie heliportu podle blokového schéma a technické zprávy, včetně příslušenstí</t>
  </si>
  <si>
    <t>D+M Výložník pro VHF anténu (instalace na stávající stožár veřejného osvětlení), viz příloha 06</t>
  </si>
  <si>
    <t>D+M Mechonicky a UV odolná chránička / ochranná trubka koax. kabelu po stožáru VO, délka min 2,6 m, viz příloha 06</t>
  </si>
  <si>
    <t>Návěstidlo noční překážkové značení LED nízké svítivosti 230V, typ B, jednoduché provedení
referenční výrobek Dialight 860-1R02-001, včetně upevňovací vsuvky NPT 1inch/M20x1,5</t>
  </si>
  <si>
    <t>Trojnožka pro noční překážkové značení (instalace na plochou střechu), včetne 3 ks betonová dlaždice 600x600x60 mm, 3 ks podložka pod betonové dlaždice (lepenka, guma nebo plast), viz příloha 11</t>
  </si>
  <si>
    <t>Držák pro noční překážkové značení (instalace na stávající stožár), viz příloha 12</t>
  </si>
  <si>
    <t>D+M Zapuštěné návěstidlo TLOF, 8" všesměrové, barva zelená, 230V/14VA, LED, referenční výrobek TLI420-TLOF-G-14/P1</t>
  </si>
  <si>
    <t>D+M Zapuštěné návěstidlo FATO, 8" všesměrové, barva bílá, 230V/23VA, LED, referenční výrobek TLI420-FATO-W-23/P1</t>
  </si>
  <si>
    <t>D+M Základna 8" pro zapuštěné návěstidlo, spodní vývod, referenční výrobek 002 563.1, včetně těsnění, včetně přípravku pro zalévání</t>
  </si>
  <si>
    <t>Zalévací hmota pro lepení základny zapuštěných návěstidel, referenční výrobek: Possehl, SRN: dvousložkový tmel TM 9910 (pro lepení základny)</t>
  </si>
  <si>
    <t>D+M Nadzemní návěstidlo plochy FATO, LED, bílá, TLE200-FATO-W-P1-C2</t>
  </si>
  <si>
    <t>D+M Nadzemní návěstidlo přibližovacího systému APP, LED, bílá, TLE200-HAPP-W-P1-C2</t>
  </si>
  <si>
    <t>D+M Jehla 0,75 m</t>
  </si>
  <si>
    <t>D+M Lámací spojka</t>
  </si>
  <si>
    <t>D+M Betonáž návěstidla na jehle, ochranná dlažba okolo návěstidla</t>
  </si>
  <si>
    <t>D+M Optická jednotka APAPI  2x100W (referenční výrobek TP90), včetně žárovek, nosné konstrukce, chemických kotev, instalace a nastavení</t>
  </si>
  <si>
    <t>D+M Betonový základ APAPI, včetně výkopů, viz příloha 06</t>
  </si>
  <si>
    <t>D+M Izolační transformátor KRVS540 100 W, 230V / 15,2V</t>
  </si>
  <si>
    <t>D+M Konektor FAA L-823 style 12 (zásuvka)</t>
  </si>
  <si>
    <t>D+M Konektor FAA L-823 style 5 (vidlice)</t>
  </si>
  <si>
    <t>D+M KDCV.P2R rozdvojka</t>
  </si>
  <si>
    <t>D+M KDVS.END koncovka</t>
  </si>
  <si>
    <t>D+M Kabel silový H07RN-F 2x2,5</t>
  </si>
  <si>
    <t>D+M Kabel NYY-J 1x6 zž</t>
  </si>
  <si>
    <t>D+M Kabel CY 25 zž</t>
  </si>
  <si>
    <t>D+M Kabel CY 6 zž</t>
  </si>
  <si>
    <t>D+M Kabel silový CYKY-O 2x2,5 Dca</t>
  </si>
  <si>
    <t>D+M Kabel silový CYKY-J Dca 5x2,5</t>
  </si>
  <si>
    <t>D+M Kabel silový CYKY-J Dca 3x1,5</t>
  </si>
  <si>
    <t>D+M Propojovací kabeláž ovládání (kabely 2x2x0,25 Dca), včetně konektorů</t>
  </si>
  <si>
    <t>D+M Instalační krabice / kabelová spojka 3x2,5mm venkovní IP68</t>
  </si>
  <si>
    <t>D+M Kabelová spojka 5x2,5mm venkovní IP68 vodotěsná</t>
  </si>
  <si>
    <t>D+M Přepěťová ochrana NN typ1 25kA/pól (rozhraní zón LPZ 0–LPZ 1), 3-fázový systém TN-S, včetně rozvodné skříňky a uzemnění (pro kabel WDI)</t>
  </si>
  <si>
    <t xml:space="preserve">D+M Zemnící soustava, pásek FeZn, včetně zemnících svorek a ochrany zemních spojů </t>
  </si>
  <si>
    <t>D+M Trasa kabelů uvnitř objektů - plastová instalační lišta</t>
  </si>
  <si>
    <t>Uzemnění zařízení / návěstidla</t>
  </si>
  <si>
    <t>Utěsnění kabelového prostupu (bez požární odolnosti)</t>
  </si>
  <si>
    <t>Denní značení heliportu venkovní barvou na beton podle přílohy 05:
- poznávací značení heliportu (bílý kříž, červené H),
- značení FATO (bílá barva),
- značení TLOF (bílá barva),
- značení maximální povolené hmotnosti (bílá barva),
- značení maximální povolené hodnoty D (bílá barva),
- značení dosednutí/umístění - TPDM (žlutá barva)</t>
  </si>
  <si>
    <t>Zemní práce - kabelová trasa volný terén</t>
  </si>
  <si>
    <t>Prostup pod komunikací</t>
  </si>
  <si>
    <t>Zemní kabelová chránička průměr 63 mm</t>
  </si>
  <si>
    <t>Oprava zámkové dlažby</t>
  </si>
  <si>
    <t>Terénní úpravy</t>
  </si>
  <si>
    <t>Podružný materiál</t>
  </si>
  <si>
    <t>Doprava</t>
  </si>
  <si>
    <t>Popis a označení</t>
  </si>
  <si>
    <t>Dokumentace pro zkoušky provozní způsobilosti</t>
  </si>
  <si>
    <t>Výchozí revize, revizní zprávy</t>
  </si>
  <si>
    <t>Vizuální prohlídky a elektrické zkoušky</t>
  </si>
  <si>
    <t xml:space="preserve">Provozní zkouška </t>
  </si>
  <si>
    <t>Zkoušky provozní způsobilosti</t>
  </si>
  <si>
    <t>Geodetické zaměření skutečného provedení stavby</t>
  </si>
  <si>
    <t>Geodetické zaměření okolních překážek, včetně protokolu</t>
  </si>
  <si>
    <t>Dokumentace ochranných pásem</t>
  </si>
  <si>
    <t>Letové ověření</t>
  </si>
  <si>
    <t>Zaškolení obsluhy</t>
  </si>
  <si>
    <t>Návrh provozního řádu</t>
  </si>
  <si>
    <t>1.</t>
  </si>
  <si>
    <t>Propočet *)</t>
  </si>
  <si>
    <t>Název a místo stavby</t>
  </si>
  <si>
    <t>Číslo zakázky</t>
  </si>
  <si>
    <t>Souhrnný rozpočet *)</t>
  </si>
  <si>
    <t>Kontrolní sestavení rozpočtových nákladů *)</t>
  </si>
  <si>
    <t>Stavební objekt</t>
  </si>
  <si>
    <t>2.</t>
  </si>
  <si>
    <t>Stupeň projektové dokumentace</t>
  </si>
  <si>
    <t>Dokumentace provedení stavby</t>
  </si>
  <si>
    <t>3.</t>
  </si>
  <si>
    <t>Charakter stavby</t>
  </si>
  <si>
    <t>Rekonstrukce</t>
  </si>
  <si>
    <t>Objekt pro bydlení: A/N</t>
  </si>
  <si>
    <t>N</t>
  </si>
  <si>
    <t>Rekapitulace celkových nákladů:</t>
  </si>
  <si>
    <t>4.</t>
  </si>
  <si>
    <t>Náklady na</t>
  </si>
  <si>
    <t>Investor:</t>
  </si>
  <si>
    <t>stavební část</t>
  </si>
  <si>
    <t>techn. část</t>
  </si>
  <si>
    <t>Celkem</t>
  </si>
  <si>
    <t>5.</t>
  </si>
  <si>
    <t>Základní rozpočtové náklady</t>
  </si>
  <si>
    <t>6.</t>
  </si>
  <si>
    <t>Stavební objekty celkem</t>
  </si>
  <si>
    <t>7.</t>
  </si>
  <si>
    <t>Provozní soubory celkem</t>
  </si>
  <si>
    <t>8.</t>
  </si>
  <si>
    <t>9.</t>
  </si>
  <si>
    <t>Vedlejší a ostatní náklady stavby</t>
  </si>
  <si>
    <t>IČ: 44264020</t>
  </si>
  <si>
    <t>10.</t>
  </si>
  <si>
    <t>Zařízení staveniště</t>
  </si>
  <si>
    <t>DIČ: CZ 44264020</t>
  </si>
  <si>
    <t>11.</t>
  </si>
  <si>
    <t>Provozní a územní vlivy</t>
  </si>
  <si>
    <t>12.</t>
  </si>
  <si>
    <t>Ostatní náklady stavby</t>
  </si>
  <si>
    <t>Zpracovatel cenové části:</t>
  </si>
  <si>
    <t>15.</t>
  </si>
  <si>
    <t>Razítko:</t>
  </si>
  <si>
    <t>Podpis:</t>
  </si>
  <si>
    <t>16.</t>
  </si>
  <si>
    <t>Celkové náklady (bez DPH)</t>
  </si>
  <si>
    <t>17.</t>
  </si>
  <si>
    <t>18.</t>
  </si>
  <si>
    <t>ze základu:</t>
  </si>
  <si>
    <t>19.</t>
  </si>
  <si>
    <t>20.</t>
  </si>
  <si>
    <t>Celkové náklady stavby/objektu</t>
  </si>
  <si>
    <t>Datum zpracování:</t>
  </si>
  <si>
    <t>*) Nehodící škrtněte</t>
  </si>
  <si>
    <t xml:space="preserve">Položkový rozpočet </t>
  </si>
  <si>
    <t>Stavba :</t>
  </si>
  <si>
    <t>P.č.</t>
  </si>
  <si>
    <t>Název položky</t>
  </si>
  <si>
    <t>množství</t>
  </si>
  <si>
    <t>cena / MJ</t>
  </si>
  <si>
    <t>celkem (Kč)</t>
  </si>
  <si>
    <t>Díl:</t>
  </si>
  <si>
    <t xml:space="preserve">Zařízení staveniště </t>
  </si>
  <si>
    <t>%</t>
  </si>
  <si>
    <t>Tato položka obsahuje náklady na :</t>
  </si>
  <si>
    <t>- výstavbu, provoz a likvidaci objektů zařízení staveniště (stavební buňky, sklady....)</t>
  </si>
  <si>
    <t>- odvoz komunálního odpadu</t>
  </si>
  <si>
    <t>- dočasné oplocení staveniště, tabule, ochranné zábradlí, brány, branky..</t>
  </si>
  <si>
    <t>- provizorní komunikace</t>
  </si>
  <si>
    <t>- ochranu inženýrských sítí</t>
  </si>
  <si>
    <t>- údržbu soukromých a veřejných cest</t>
  </si>
  <si>
    <t>- ochranu prací před nepříznivým počasím  (zimní opatření)</t>
  </si>
  <si>
    <t>- ochranu dokončených prací - provizorní cesty a plochy, přejezdy</t>
  </si>
  <si>
    <t>- poplatky na Dopravně inženýrská opatření a DIR</t>
  </si>
  <si>
    <t>- protipožární opatření na stavbě</t>
  </si>
  <si>
    <t xml:space="preserve">Provozní a územní  vlivy </t>
  </si>
  <si>
    <t>- zabezpečení přejezdů a přechodů přes výkopy</t>
  </si>
  <si>
    <t>- práce v ochranném pásmu</t>
  </si>
  <si>
    <t>-omezení prací provozem uživatele</t>
  </si>
  <si>
    <t>-omezení pracovní doby uživatelem</t>
  </si>
  <si>
    <t xml:space="preserve">Ostatní náklady </t>
  </si>
  <si>
    <t>- zkušební provozy</t>
  </si>
  <si>
    <t>- vytýčení  stávajících sítí</t>
  </si>
  <si>
    <t>- zpracování PD skutečného provedení (*dwg a *pdf)</t>
  </si>
  <si>
    <t>- zajištění fotodokumentace prací během provádění</t>
  </si>
  <si>
    <t>- zpracování dodavatelské přípravy a dokumentace (projektové práce, které nejsou součástí dokumentace pro provádění stavby v souladu se zněním Přílohy č. 13 Vyhlášky č. 499/2006, Sb.)</t>
  </si>
  <si>
    <t>- geometrický plán</t>
  </si>
  <si>
    <t>- kompletační činnost</t>
  </si>
  <si>
    <t>Celkem za</t>
  </si>
  <si>
    <t>bez DPH</t>
  </si>
  <si>
    <t>D1</t>
  </si>
  <si>
    <t>ESIL</t>
  </si>
  <si>
    <t>- ostatní zkoušky dle platné legislativy ČSN, EN apod. po provedení díla vč. odběru vzorků (např. zkoušky betonu)</t>
  </si>
  <si>
    <t>Nemocnice Znojmo, příspěvková org.</t>
  </si>
  <si>
    <t>MUDr. Jana Janského 11</t>
  </si>
  <si>
    <t>669 02 Znojmo</t>
  </si>
  <si>
    <t>Techniserv, spol. s r.o.</t>
  </si>
  <si>
    <t>Moskevská 86, 101 00 Praha 10</t>
  </si>
  <si>
    <t>CELKEM</t>
  </si>
  <si>
    <t>Nemocnice Znojmo</t>
  </si>
  <si>
    <t>FeZn 10 - vč. svorek</t>
  </si>
  <si>
    <t>D+M Výložník pro VHF anténu (instalace na stávající stožár nástavba Pavilon C1)</t>
  </si>
  <si>
    <t>Trojnožka pro maják jeliportu (instalace na plochou střechu), včetne 6 ks betonová dlaždice 600x600x60 mm, 3 ks podložka pod betonové dlaždice (lepenka, guma nebo plast), viz příloha 14</t>
  </si>
  <si>
    <t>D+M Rádiové dálkové ovládání světelných zařízení heliportu pomocí standardního palubního vysílače, typ HRC-01 vč. příslušenství (VHF anténa 118-137 MHz, koaxiální kabel 50 ohm Dca - délka do 50 m, konektory, zemnící přípravek, koaxiální přepěťová ochrana s držákem např. HX-090 N50), uzemnění</t>
  </si>
  <si>
    <t>D+M Trasa kabelů po ploché střeše - plastová instalační UV odolná instalační trubka tuhá ø25mm, včetně příslušenství, vtarovek a podpěr</t>
  </si>
  <si>
    <t>Maják heliportu: řídící jednotka zábleskového majáku TLB1.CU.B24, heliportové nadzemní všesměrové LED zábleskové návěstidlo (bílé) TLB1-H.LE, kabel BETAFLAM 145 C-FLEX 7G1,5 do max 30m na jedné straně okonektorovaný a druhá strana bude volně připojitelná do řídící jednotky, včetně souboru propojovací kabeláže s HRC-01 a instatačního příslušenství</t>
  </si>
  <si>
    <t>Zhotovení kabelového prostupu Ø30mm betonovou / zděnou stěnou tl. 300mm</t>
  </si>
  <si>
    <t>D2</t>
  </si>
  <si>
    <t>Příloha č.2d materiálu bodu č.      programu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</si>
</sst>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K_č_-;\-* #,##0.00\ _K_č_-;_-* &quot;-&quot;??\ _K_č_-;_-@_-"/>
    <numFmt numFmtId="165" formatCode="#,##0.00%"/>
    <numFmt numFmtId="166" formatCode="dd\.mm\.yyyy"/>
    <numFmt numFmtId="167" formatCode="#,##0.00000"/>
    <numFmt numFmtId="168" formatCode="#,##0.000"/>
    <numFmt numFmtId="169" formatCode="#,##0.\-"/>
    <numFmt numFmtId="170" formatCode="#,##0.00_ ;\-#,##0.00\ "/>
    <numFmt numFmtId="171" formatCode="#,##0\ &quot;Kč&quot;"/>
  </numFmts>
  <fonts count="90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Times New Roman CE"/>
      <charset val="238"/>
    </font>
    <font>
      <sz val="10"/>
      <name val="Helv"/>
      <charset val="204"/>
    </font>
    <font>
      <sz val="10"/>
      <name val="Times New Roman"/>
      <family val="1"/>
      <charset val="238"/>
    </font>
    <font>
      <b/>
      <sz val="10"/>
      <name val="Times New Roman CE"/>
      <charset val="238"/>
    </font>
    <font>
      <b/>
      <sz val="12"/>
      <name val="Times New Roman CE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sz val="10"/>
      <name val="Times New Roman CE"/>
      <family val="1"/>
      <charset val="238"/>
    </font>
    <font>
      <b/>
      <i/>
      <sz val="10"/>
      <name val="Arial CE"/>
      <charset val="238"/>
    </font>
    <font>
      <sz val="8"/>
      <name val="Arial CE"/>
      <family val="2"/>
      <charset val="238"/>
    </font>
    <font>
      <b/>
      <i/>
      <sz val="9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6"/>
      <name val="Arial CE"/>
      <charset val="238"/>
    </font>
    <font>
      <sz val="10"/>
      <name val="Arial CE"/>
      <family val="2"/>
      <charset val="238"/>
    </font>
    <font>
      <b/>
      <i/>
      <sz val="12"/>
      <name val="Arial CE"/>
      <charset val="238"/>
    </font>
    <font>
      <sz val="8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 CE"/>
      <charset val="238"/>
    </font>
    <font>
      <strike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4"/>
      <name val="Times New Roman CE"/>
      <family val="1"/>
      <charset val="238"/>
    </font>
    <font>
      <b/>
      <sz val="10"/>
      <name val="Times New Roman"/>
      <family val="1"/>
      <charset val="238"/>
    </font>
    <font>
      <b/>
      <sz val="13"/>
      <name val="Times New Roman CE"/>
      <family val="1"/>
      <charset val="238"/>
    </font>
    <font>
      <sz val="8"/>
      <name val="Times New Roman CE"/>
      <family val="1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sz val="10"/>
      <color indexed="9"/>
      <name val="Arial CE"/>
      <family val="2"/>
      <charset val="238"/>
    </font>
    <font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sz val="9"/>
      <color indexed="12"/>
      <name val="Arial"/>
      <family val="2"/>
      <charset val="238"/>
    </font>
    <font>
      <sz val="9"/>
      <color indexed="9"/>
      <name val="Arial"/>
      <family val="2"/>
      <charset val="238"/>
    </font>
    <font>
      <b/>
      <i/>
      <sz val="9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5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40"/>
      </patternFill>
    </fill>
    <fill>
      <patternFill patternType="solid">
        <fgColor theme="0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6" fillId="0" borderId="0" applyNumberFormat="0" applyFill="0" applyBorder="0" applyAlignment="0" applyProtection="0"/>
    <xf numFmtId="0" fontId="37" fillId="0" borderId="0"/>
    <xf numFmtId="0" fontId="40" fillId="0" borderId="0"/>
    <xf numFmtId="0" fontId="41" fillId="0" borderId="0"/>
    <xf numFmtId="0" fontId="37" fillId="0" borderId="0"/>
    <xf numFmtId="0" fontId="55" fillId="0" borderId="0"/>
    <xf numFmtId="0" fontId="55" fillId="0" borderId="0"/>
    <xf numFmtId="164" fontId="55" fillId="0" borderId="0" applyFont="0" applyFill="0" applyBorder="0" applyAlignment="0" applyProtection="0"/>
    <xf numFmtId="0" fontId="40" fillId="0" borderId="0"/>
    <xf numFmtId="0" fontId="61" fillId="0" borderId="0"/>
    <xf numFmtId="0" fontId="1" fillId="0" borderId="0"/>
  </cellStyleXfs>
  <cellXfs count="5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6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7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7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7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7" fontId="31" fillId="0" borderId="12" xfId="0" applyNumberFormat="1" applyFont="1" applyBorder="1"/>
    <xf numFmtId="167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9" fillId="0" borderId="14" xfId="0" applyFont="1" applyBorder="1"/>
    <xf numFmtId="167" fontId="9" fillId="0" borderId="0" xfId="0" applyNumberFormat="1" applyFont="1"/>
    <xf numFmtId="167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8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167" fontId="22" fillId="0" borderId="0" xfId="0" applyNumberFormat="1" applyFont="1" applyAlignment="1">
      <alignment vertical="center"/>
    </xf>
    <xf numFmtId="167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8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8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8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0" borderId="0" xfId="2"/>
    <xf numFmtId="4" fontId="39" fillId="5" borderId="24" xfId="2" applyNumberFormat="1" applyFont="1" applyFill="1" applyBorder="1" applyAlignment="1">
      <alignment horizontal="center" vertical="center" wrapText="1"/>
    </xf>
    <xf numFmtId="0" fontId="39" fillId="5" borderId="24" xfId="4" applyFont="1" applyFill="1" applyBorder="1" applyAlignment="1">
      <alignment horizontal="center" vertical="center" wrapText="1"/>
    </xf>
    <xf numFmtId="0" fontId="38" fillId="0" borderId="26" xfId="5" applyFont="1" applyBorder="1" applyAlignment="1">
      <alignment horizontal="center" vertical="center"/>
    </xf>
    <xf numFmtId="0" fontId="43" fillId="6" borderId="27" xfId="2" applyFont="1" applyFill="1" applyBorder="1" applyAlignment="1">
      <alignment horizontal="center" vertical="center"/>
    </xf>
    <xf numFmtId="4" fontId="37" fillId="6" borderId="26" xfId="2" applyNumberFormat="1" applyFill="1" applyBorder="1" applyAlignment="1">
      <alignment horizontal="right"/>
    </xf>
    <xf numFmtId="0" fontId="37" fillId="6" borderId="26" xfId="2" applyFill="1" applyBorder="1" applyAlignment="1">
      <alignment horizontal="center"/>
    </xf>
    <xf numFmtId="169" fontId="44" fillId="0" borderId="26" xfId="2" applyNumberFormat="1" applyFont="1" applyBorder="1" applyAlignment="1">
      <alignment horizontal="center"/>
    </xf>
    <xf numFmtId="169" fontId="44" fillId="6" borderId="26" xfId="2" applyNumberFormat="1" applyFont="1" applyFill="1" applyBorder="1" applyAlignment="1">
      <alignment horizontal="center"/>
    </xf>
    <xf numFmtId="169" fontId="44" fillId="6" borderId="28" xfId="2" applyNumberFormat="1" applyFont="1" applyFill="1" applyBorder="1" applyAlignment="1">
      <alignment horizontal="right" vertical="center"/>
    </xf>
    <xf numFmtId="49" fontId="40" fillId="7" borderId="29" xfId="2" applyNumberFormat="1" applyFont="1" applyFill="1" applyBorder="1" applyAlignment="1">
      <alignment horizontal="center" vertical="center"/>
    </xf>
    <xf numFmtId="0" fontId="45" fillId="7" borderId="30" xfId="2" applyFont="1" applyFill="1" applyBorder="1" applyAlignment="1">
      <alignment horizontal="right"/>
    </xf>
    <xf numFmtId="0" fontId="45" fillId="7" borderId="30" xfId="2" applyFont="1" applyFill="1" applyBorder="1" applyAlignment="1">
      <alignment horizontal="left"/>
    </xf>
    <xf numFmtId="0" fontId="46" fillId="7" borderId="30" xfId="2" applyFont="1" applyFill="1" applyBorder="1" applyAlignment="1">
      <alignment horizontal="left" vertical="center" wrapText="1"/>
    </xf>
    <xf numFmtId="4" fontId="40" fillId="7" borderId="30" xfId="2" applyNumberFormat="1" applyFont="1" applyFill="1" applyBorder="1" applyAlignment="1">
      <alignment horizontal="right"/>
    </xf>
    <xf numFmtId="49" fontId="40" fillId="7" borderId="30" xfId="2" applyNumberFormat="1" applyFont="1" applyFill="1" applyBorder="1" applyAlignment="1">
      <alignment horizontal="center"/>
    </xf>
    <xf numFmtId="2" fontId="40" fillId="7" borderId="31" xfId="2" applyNumberFormat="1" applyFont="1" applyFill="1" applyBorder="1"/>
    <xf numFmtId="2" fontId="40" fillId="7" borderId="32" xfId="2" applyNumberFormat="1" applyFont="1" applyFill="1" applyBorder="1" applyAlignment="1">
      <alignment horizontal="right" vertical="center"/>
    </xf>
    <xf numFmtId="0" fontId="45" fillId="0" borderId="0" xfId="2" applyFont="1"/>
    <xf numFmtId="0" fontId="48" fillId="0" borderId="33" xfId="2" applyFont="1" applyBorder="1" applyAlignment="1">
      <alignment horizontal="center"/>
    </xf>
    <xf numFmtId="49" fontId="45" fillId="0" borderId="34" xfId="2" applyNumberFormat="1" applyFont="1" applyBorder="1" applyAlignment="1">
      <alignment horizontal="center"/>
    </xf>
    <xf numFmtId="0" fontId="45" fillId="0" borderId="35" xfId="2" applyFont="1" applyBorder="1" applyAlignment="1">
      <alignment horizontal="left"/>
    </xf>
    <xf numFmtId="0" fontId="49" fillId="7" borderId="35" xfId="2" applyFont="1" applyFill="1" applyBorder="1" applyAlignment="1">
      <alignment horizontal="left" vertical="center" wrapText="1"/>
    </xf>
    <xf numFmtId="4" fontId="50" fillId="0" borderId="35" xfId="2" applyNumberFormat="1" applyFont="1" applyBorder="1" applyAlignment="1">
      <alignment horizontal="center" vertical="center"/>
    </xf>
    <xf numFmtId="4" fontId="50" fillId="0" borderId="35" xfId="2" applyNumberFormat="1" applyFont="1" applyBorder="1" applyAlignment="1">
      <alignment horizontal="right" vertical="center"/>
    </xf>
    <xf numFmtId="2" fontId="40" fillId="0" borderId="36" xfId="2" applyNumberFormat="1" applyFont="1" applyBorder="1" applyAlignment="1">
      <alignment horizontal="right" vertical="center"/>
    </xf>
    <xf numFmtId="0" fontId="50" fillId="0" borderId="37" xfId="2" applyFont="1" applyBorder="1" applyAlignment="1">
      <alignment horizontal="center" vertical="center"/>
    </xf>
    <xf numFmtId="0" fontId="50" fillId="0" borderId="35" xfId="2" applyFont="1" applyBorder="1" applyAlignment="1">
      <alignment horizontal="center" vertical="center"/>
    </xf>
    <xf numFmtId="0" fontId="50" fillId="0" borderId="35" xfId="2" applyFont="1" applyBorder="1" applyAlignment="1">
      <alignment horizontal="left" vertical="center" wrapText="1"/>
    </xf>
    <xf numFmtId="169" fontId="50" fillId="0" borderId="35" xfId="2" applyNumberFormat="1" applyFont="1" applyBorder="1" applyAlignment="1">
      <alignment horizontal="center" vertical="center"/>
    </xf>
    <xf numFmtId="169" fontId="50" fillId="0" borderId="36" xfId="2" applyNumberFormat="1" applyFont="1" applyBorder="1" applyAlignment="1">
      <alignment horizontal="center" vertical="center"/>
    </xf>
    <xf numFmtId="0" fontId="50" fillId="0" borderId="0" xfId="2" applyFont="1" applyAlignment="1">
      <alignment vertical="center"/>
    </xf>
    <xf numFmtId="49" fontId="40" fillId="0" borderId="37" xfId="2" applyNumberFormat="1" applyFont="1" applyBorder="1" applyAlignment="1">
      <alignment horizontal="center" vertical="center"/>
    </xf>
    <xf numFmtId="0" fontId="45" fillId="0" borderId="35" xfId="2" applyFont="1" applyBorder="1" applyAlignment="1">
      <alignment horizontal="right"/>
    </xf>
    <xf numFmtId="4" fontId="40" fillId="0" borderId="35" xfId="2" applyNumberFormat="1" applyFont="1" applyBorder="1" applyAlignment="1">
      <alignment horizontal="right"/>
    </xf>
    <xf numFmtId="49" fontId="40" fillId="0" borderId="35" xfId="2" applyNumberFormat="1" applyFont="1" applyBorder="1" applyAlignment="1">
      <alignment horizontal="center"/>
    </xf>
    <xf numFmtId="2" fontId="40" fillId="0" borderId="35" xfId="2" applyNumberFormat="1" applyFont="1" applyBorder="1"/>
    <xf numFmtId="169" fontId="46" fillId="0" borderId="41" xfId="2" applyNumberFormat="1" applyFont="1" applyBorder="1" applyAlignment="1">
      <alignment horizontal="right" vertical="center"/>
    </xf>
    <xf numFmtId="0" fontId="50" fillId="0" borderId="35" xfId="2" applyFont="1" applyBorder="1" applyAlignment="1">
      <alignment horizontal="center" vertical="center" wrapText="1"/>
    </xf>
    <xf numFmtId="49" fontId="0" fillId="0" borderId="37" xfId="2" applyNumberFormat="1" applyFont="1" applyBorder="1" applyAlignment="1">
      <alignment horizontal="center" vertical="center"/>
    </xf>
    <xf numFmtId="0" fontId="50" fillId="0" borderId="42" xfId="2" applyFont="1" applyBorder="1" applyAlignment="1">
      <alignment horizontal="left" vertical="center" wrapText="1"/>
    </xf>
    <xf numFmtId="49" fontId="50" fillId="0" borderId="35" xfId="2" applyNumberFormat="1" applyFont="1" applyBorder="1" applyAlignment="1">
      <alignment horizontal="center" vertical="center"/>
    </xf>
    <xf numFmtId="49" fontId="48" fillId="0" borderId="29" xfId="2" applyNumberFormat="1" applyFont="1" applyBorder="1" applyAlignment="1">
      <alignment horizontal="center" vertical="center"/>
    </xf>
    <xf numFmtId="0" fontId="48" fillId="0" borderId="30" xfId="2" applyFont="1" applyBorder="1" applyAlignment="1">
      <alignment vertical="center"/>
    </xf>
    <xf numFmtId="0" fontId="40" fillId="0" borderId="30" xfId="2" applyFont="1" applyBorder="1" applyAlignment="1">
      <alignment horizontal="left" vertical="center"/>
    </xf>
    <xf numFmtId="0" fontId="48" fillId="0" borderId="27" xfId="2" applyFont="1" applyBorder="1" applyAlignment="1">
      <alignment vertical="center"/>
    </xf>
    <xf numFmtId="4" fontId="40" fillId="0" borderId="30" xfId="2" applyNumberFormat="1" applyFont="1" applyBorder="1" applyAlignment="1">
      <alignment horizontal="right"/>
    </xf>
    <xf numFmtId="49" fontId="40" fillId="0" borderId="30" xfId="2" applyNumberFormat="1" applyFont="1" applyBorder="1" applyAlignment="1">
      <alignment horizontal="center"/>
    </xf>
    <xf numFmtId="2" fontId="40" fillId="0" borderId="30" xfId="2" applyNumberFormat="1" applyFont="1" applyBorder="1"/>
    <xf numFmtId="2" fontId="40" fillId="0" borderId="31" xfId="2" applyNumberFormat="1" applyFont="1" applyBorder="1"/>
    <xf numFmtId="169" fontId="44" fillId="6" borderId="43" xfId="2" applyNumberFormat="1" applyFont="1" applyFill="1" applyBorder="1" applyAlignment="1">
      <alignment horizontal="right" vertical="center"/>
    </xf>
    <xf numFmtId="0" fontId="48" fillId="0" borderId="0" xfId="2" applyFont="1" applyAlignment="1">
      <alignment vertical="center"/>
    </xf>
    <xf numFmtId="0" fontId="40" fillId="0" borderId="0" xfId="2" applyFont="1" applyAlignment="1">
      <alignment horizontal="center"/>
    </xf>
    <xf numFmtId="0" fontId="40" fillId="0" borderId="0" xfId="2" applyFont="1" applyAlignment="1">
      <alignment horizontal="right"/>
    </xf>
    <xf numFmtId="0" fontId="40" fillId="0" borderId="0" xfId="2" applyFont="1"/>
    <xf numFmtId="4" fontId="40" fillId="0" borderId="0" xfId="2" applyNumberFormat="1" applyFont="1" applyAlignment="1">
      <alignment horizontal="right"/>
    </xf>
    <xf numFmtId="169" fontId="40" fillId="0" borderId="0" xfId="2" applyNumberFormat="1" applyFont="1"/>
    <xf numFmtId="169" fontId="40" fillId="0" borderId="0" xfId="2" applyNumberFormat="1" applyFont="1" applyAlignment="1">
      <alignment horizontal="right" vertical="center"/>
    </xf>
    <xf numFmtId="0" fontId="37" fillId="0" borderId="0" xfId="2" applyAlignment="1">
      <alignment horizontal="center"/>
    </xf>
    <xf numFmtId="0" fontId="37" fillId="0" borderId="0" xfId="2" applyAlignment="1">
      <alignment horizontal="right"/>
    </xf>
    <xf numFmtId="4" fontId="37" fillId="0" borderId="0" xfId="2" applyNumberFormat="1" applyAlignment="1">
      <alignment horizontal="right"/>
    </xf>
    <xf numFmtId="169" fontId="37" fillId="0" borderId="0" xfId="2" applyNumberFormat="1"/>
    <xf numFmtId="169" fontId="37" fillId="0" borderId="0" xfId="2" applyNumberFormat="1" applyAlignment="1">
      <alignment horizontal="right" vertical="center"/>
    </xf>
    <xf numFmtId="0" fontId="56" fillId="0" borderId="29" xfId="6" applyFont="1" applyBorder="1" applyAlignment="1">
      <alignment horizontal="center" wrapText="1"/>
    </xf>
    <xf numFmtId="0" fontId="56" fillId="0" borderId="30" xfId="6" applyFont="1" applyBorder="1" applyAlignment="1">
      <alignment horizontal="center" wrapText="1"/>
    </xf>
    <xf numFmtId="0" fontId="57" fillId="0" borderId="30" xfId="6" applyFont="1" applyBorder="1" applyAlignment="1">
      <alignment horizontal="center" wrapText="1"/>
    </xf>
    <xf numFmtId="0" fontId="57" fillId="0" borderId="32" xfId="6" applyFont="1" applyBorder="1" applyAlignment="1">
      <alignment horizontal="center" wrapText="1"/>
    </xf>
    <xf numFmtId="0" fontId="58" fillId="0" borderId="0" xfId="6" applyFont="1" applyAlignment="1">
      <alignment wrapText="1"/>
    </xf>
    <xf numFmtId="49" fontId="59" fillId="0" borderId="50" xfId="6" applyNumberFormat="1" applyFont="1" applyBorder="1" applyAlignment="1" applyProtection="1">
      <alignment vertical="center"/>
      <protection locked="0"/>
    </xf>
    <xf numFmtId="0" fontId="55" fillId="0" borderId="51" xfId="6" applyBorder="1" applyAlignment="1">
      <alignment vertical="center" wrapText="1"/>
    </xf>
    <xf numFmtId="0" fontId="55" fillId="0" borderId="43" xfId="6" applyBorder="1" applyAlignment="1">
      <alignment wrapText="1"/>
    </xf>
    <xf numFmtId="0" fontId="55" fillId="0" borderId="0" xfId="6" applyAlignment="1">
      <alignment wrapText="1"/>
    </xf>
    <xf numFmtId="49" fontId="60" fillId="0" borderId="52" xfId="6" applyNumberFormat="1" applyFont="1" applyBorder="1" applyAlignment="1" applyProtection="1">
      <alignment vertical="center"/>
      <protection locked="0"/>
    </xf>
    <xf numFmtId="0" fontId="61" fillId="0" borderId="53" xfId="6" applyFont="1" applyBorder="1" applyAlignment="1">
      <alignment vertical="center" wrapText="1"/>
    </xf>
    <xf numFmtId="0" fontId="55" fillId="0" borderId="54" xfId="6" applyBorder="1" applyAlignment="1">
      <alignment wrapText="1"/>
    </xf>
    <xf numFmtId="49" fontId="62" fillId="0" borderId="25" xfId="6" applyNumberFormat="1" applyFont="1" applyBorder="1" applyAlignment="1" applyProtection="1">
      <alignment vertical="center"/>
      <protection locked="0"/>
    </xf>
    <xf numFmtId="0" fontId="61" fillId="0" borderId="26" xfId="6" applyFont="1" applyBorder="1" applyAlignment="1">
      <alignment vertical="center" wrapText="1"/>
    </xf>
    <xf numFmtId="0" fontId="55" fillId="0" borderId="28" xfId="6" applyBorder="1" applyAlignment="1">
      <alignment wrapText="1"/>
    </xf>
    <xf numFmtId="0" fontId="50" fillId="0" borderId="55" xfId="6" applyFont="1" applyBorder="1" applyAlignment="1" applyProtection="1">
      <alignment horizontal="center" vertical="center" wrapText="1"/>
      <protection locked="0"/>
    </xf>
    <xf numFmtId="4" fontId="65" fillId="0" borderId="56" xfId="6" applyNumberFormat="1" applyFont="1" applyBorder="1" applyAlignment="1">
      <alignment horizontal="right" vertical="center" wrapText="1"/>
    </xf>
    <xf numFmtId="4" fontId="65" fillId="0" borderId="57" xfId="6" applyNumberFormat="1" applyFont="1" applyBorder="1" applyAlignment="1">
      <alignment horizontal="right" vertical="center" wrapText="1"/>
    </xf>
    <xf numFmtId="0" fontId="50" fillId="0" borderId="58" xfId="6" applyFont="1" applyBorder="1" applyAlignment="1" applyProtection="1">
      <alignment horizontal="center" vertical="center" wrapText="1"/>
      <protection locked="0"/>
    </xf>
    <xf numFmtId="4" fontId="65" fillId="0" borderId="24" xfId="6" applyNumberFormat="1" applyFont="1" applyBorder="1" applyAlignment="1">
      <alignment horizontal="right" vertical="center" wrapText="1"/>
    </xf>
    <xf numFmtId="4" fontId="65" fillId="0" borderId="59" xfId="6" applyNumberFormat="1" applyFont="1" applyBorder="1" applyAlignment="1">
      <alignment horizontal="right" vertical="center" wrapText="1"/>
    </xf>
    <xf numFmtId="0" fontId="55" fillId="0" borderId="0" xfId="6" applyAlignment="1">
      <alignment horizontal="left"/>
    </xf>
    <xf numFmtId="4" fontId="65" fillId="0" borderId="24" xfId="7" applyNumberFormat="1" applyFont="1" applyBorder="1" applyAlignment="1">
      <alignment horizontal="right" vertical="center" wrapText="1"/>
    </xf>
    <xf numFmtId="4" fontId="65" fillId="0" borderId="59" xfId="7" applyNumberFormat="1" applyFont="1" applyBorder="1" applyAlignment="1">
      <alignment horizontal="right" vertical="center" wrapText="1"/>
    </xf>
    <xf numFmtId="0" fontId="50" fillId="0" borderId="60" xfId="6" applyFont="1" applyBorder="1" applyAlignment="1" applyProtection="1">
      <alignment horizontal="center" vertical="center" wrapText="1"/>
      <protection locked="0"/>
    </xf>
    <xf numFmtId="0" fontId="63" fillId="0" borderId="61" xfId="6" applyFont="1" applyBorder="1" applyAlignment="1">
      <alignment horizontal="left" vertical="center" wrapText="1"/>
    </xf>
    <xf numFmtId="0" fontId="63" fillId="0" borderId="61" xfId="6" applyFont="1" applyBorder="1" applyAlignment="1">
      <alignment horizontal="center" vertical="center" wrapText="1"/>
    </xf>
    <xf numFmtId="4" fontId="65" fillId="0" borderId="61" xfId="6" applyNumberFormat="1" applyFont="1" applyBorder="1" applyAlignment="1">
      <alignment horizontal="right" vertical="center" wrapText="1"/>
    </xf>
    <xf numFmtId="4" fontId="65" fillId="0" borderId="62" xfId="6" applyNumberFormat="1" applyFont="1" applyBorder="1" applyAlignment="1">
      <alignment horizontal="right" vertical="center" wrapText="1"/>
    </xf>
    <xf numFmtId="49" fontId="62" fillId="0" borderId="63" xfId="6" applyNumberFormat="1" applyFont="1" applyBorder="1" applyAlignment="1" applyProtection="1">
      <alignment vertical="center"/>
      <protection locked="0"/>
    </xf>
    <xf numFmtId="0" fontId="61" fillId="0" borderId="27" xfId="6" applyFont="1" applyBorder="1" applyAlignment="1">
      <alignment vertical="center" wrapText="1"/>
    </xf>
    <xf numFmtId="0" fontId="63" fillId="0" borderId="56" xfId="6" applyFont="1" applyBorder="1" applyAlignment="1">
      <alignment horizontal="left" vertical="center" wrapText="1"/>
    </xf>
    <xf numFmtId="0" fontId="63" fillId="0" borderId="56" xfId="6" applyFont="1" applyBorder="1" applyAlignment="1">
      <alignment horizontal="center" vertical="center" wrapText="1"/>
    </xf>
    <xf numFmtId="0" fontId="64" fillId="0" borderId="56" xfId="6" applyFont="1" applyBorder="1" applyAlignment="1" applyProtection="1">
      <alignment horizontal="center" vertical="center" wrapText="1"/>
      <protection locked="0"/>
    </xf>
    <xf numFmtId="0" fontId="63" fillId="0" borderId="24" xfId="6" applyFont="1" applyBorder="1" applyAlignment="1">
      <alignment horizontal="left" vertical="center" wrapText="1"/>
    </xf>
    <xf numFmtId="0" fontId="63" fillId="0" borderId="24" xfId="6" applyFont="1" applyBorder="1" applyAlignment="1">
      <alignment horizontal="center" vertical="center" wrapText="1"/>
    </xf>
    <xf numFmtId="0" fontId="64" fillId="0" borderId="24" xfId="6" applyFont="1" applyBorder="1" applyAlignment="1" applyProtection="1">
      <alignment horizontal="center" vertical="center" wrapText="1"/>
      <protection locked="0"/>
    </xf>
    <xf numFmtId="0" fontId="50" fillId="0" borderId="64" xfId="6" applyFont="1" applyBorder="1" applyAlignment="1" applyProtection="1">
      <alignment horizontal="center" vertical="center" wrapText="1"/>
      <protection locked="0"/>
    </xf>
    <xf numFmtId="0" fontId="63" fillId="0" borderId="65" xfId="6" applyFont="1" applyBorder="1" applyAlignment="1">
      <alignment horizontal="left" vertical="center" wrapText="1"/>
    </xf>
    <xf numFmtId="0" fontId="63" fillId="0" borderId="65" xfId="6" applyFont="1" applyBorder="1" applyAlignment="1">
      <alignment horizontal="center" vertical="center" wrapText="1"/>
    </xf>
    <xf numFmtId="0" fontId="64" fillId="0" borderId="65" xfId="6" applyFont="1" applyBorder="1" applyAlignment="1" applyProtection="1">
      <alignment horizontal="center" vertical="center" wrapText="1"/>
      <protection locked="0"/>
    </xf>
    <xf numFmtId="4" fontId="65" fillId="0" borderId="65" xfId="6" applyNumberFormat="1" applyFont="1" applyBorder="1" applyAlignment="1">
      <alignment horizontal="right" vertical="center" wrapText="1"/>
    </xf>
    <xf numFmtId="4" fontId="65" fillId="0" borderId="66" xfId="6" applyNumberFormat="1" applyFont="1" applyBorder="1" applyAlignment="1">
      <alignment horizontal="right" vertical="center" wrapText="1"/>
    </xf>
    <xf numFmtId="0" fontId="55" fillId="0" borderId="52" xfId="6" applyBorder="1" applyAlignment="1">
      <alignment horizontal="center" wrapText="1"/>
    </xf>
    <xf numFmtId="0" fontId="55" fillId="0" borderId="53" xfId="6" applyBorder="1" applyAlignment="1">
      <alignment horizontal="center" wrapText="1"/>
    </xf>
    <xf numFmtId="0" fontId="55" fillId="0" borderId="0" xfId="6" applyAlignment="1">
      <alignment horizontal="center" wrapText="1"/>
    </xf>
    <xf numFmtId="0" fontId="40" fillId="0" borderId="69" xfId="9" applyBorder="1"/>
    <xf numFmtId="0" fontId="40" fillId="0" borderId="70" xfId="9" applyBorder="1"/>
    <xf numFmtId="0" fontId="40" fillId="0" borderId="54" xfId="9" applyBorder="1"/>
    <xf numFmtId="0" fontId="40" fillId="0" borderId="0" xfId="9"/>
    <xf numFmtId="0" fontId="40" fillId="0" borderId="73" xfId="9" applyBorder="1"/>
    <xf numFmtId="0" fontId="40" fillId="0" borderId="55" xfId="9" applyBorder="1"/>
    <xf numFmtId="0" fontId="40" fillId="0" borderId="58" xfId="9" applyBorder="1"/>
    <xf numFmtId="0" fontId="40" fillId="0" borderId="84" xfId="9" applyBorder="1" applyAlignment="1">
      <alignment horizontal="left"/>
    </xf>
    <xf numFmtId="0" fontId="40" fillId="0" borderId="24" xfId="9" applyBorder="1" applyAlignment="1">
      <alignment horizontal="left"/>
    </xf>
    <xf numFmtId="0" fontId="40" fillId="0" borderId="59" xfId="9" applyBorder="1" applyAlignment="1">
      <alignment horizontal="center"/>
    </xf>
    <xf numFmtId="0" fontId="40" fillId="0" borderId="67" xfId="9" applyBorder="1"/>
    <xf numFmtId="0" fontId="40" fillId="0" borderId="68" xfId="9" applyBorder="1"/>
    <xf numFmtId="0" fontId="48" fillId="0" borderId="67" xfId="9" applyFont="1" applyBorder="1"/>
    <xf numFmtId="0" fontId="40" fillId="0" borderId="24" xfId="9" applyBorder="1"/>
    <xf numFmtId="0" fontId="45" fillId="0" borderId="58" xfId="9" applyFont="1" applyBorder="1"/>
    <xf numFmtId="171" fontId="40" fillId="0" borderId="24" xfId="9" applyNumberFormat="1" applyBorder="1"/>
    <xf numFmtId="171" fontId="48" fillId="0" borderId="51" xfId="9" applyNumberFormat="1" applyFont="1" applyBorder="1"/>
    <xf numFmtId="171" fontId="48" fillId="0" borderId="84" xfId="9" applyNumberFormat="1" applyFont="1" applyBorder="1"/>
    <xf numFmtId="0" fontId="69" fillId="0" borderId="83" xfId="10" applyFont="1" applyBorder="1"/>
    <xf numFmtId="0" fontId="48" fillId="0" borderId="51" xfId="9" applyFont="1" applyBorder="1" applyAlignment="1">
      <alignment horizontal="left"/>
    </xf>
    <xf numFmtId="0" fontId="48" fillId="0" borderId="84" xfId="9" applyFont="1" applyBorder="1" applyAlignment="1">
      <alignment horizontal="left"/>
    </xf>
    <xf numFmtId="0" fontId="40" fillId="0" borderId="24" xfId="9" applyBorder="1" applyAlignment="1">
      <alignment horizontal="right"/>
    </xf>
    <xf numFmtId="10" fontId="40" fillId="0" borderId="24" xfId="9" applyNumberFormat="1" applyBorder="1"/>
    <xf numFmtId="171" fontId="48" fillId="0" borderId="24" xfId="9" applyNumberFormat="1" applyFont="1" applyBorder="1"/>
    <xf numFmtId="0" fontId="40" fillId="0" borderId="74" xfId="9" applyBorder="1"/>
    <xf numFmtId="0" fontId="40" fillId="0" borderId="61" xfId="9" applyBorder="1"/>
    <xf numFmtId="0" fontId="40" fillId="0" borderId="56" xfId="9" applyBorder="1"/>
    <xf numFmtId="0" fontId="40" fillId="0" borderId="76" xfId="9" applyBorder="1"/>
    <xf numFmtId="0" fontId="40" fillId="0" borderId="77" xfId="9" applyBorder="1"/>
    <xf numFmtId="0" fontId="40" fillId="0" borderId="82" xfId="9" applyBorder="1"/>
    <xf numFmtId="0" fontId="40" fillId="0" borderId="63" xfId="9" applyBorder="1" applyAlignment="1">
      <alignment vertical="center"/>
    </xf>
    <xf numFmtId="171" fontId="70" fillId="0" borderId="43" xfId="9" applyNumberFormat="1" applyFont="1" applyBorder="1" applyAlignment="1">
      <alignment vertical="center"/>
    </xf>
    <xf numFmtId="0" fontId="40" fillId="0" borderId="63" xfId="9" applyBorder="1"/>
    <xf numFmtId="0" fontId="40" fillId="0" borderId="27" xfId="9" applyBorder="1"/>
    <xf numFmtId="14" fontId="40" fillId="0" borderId="43" xfId="9" applyNumberFormat="1" applyBorder="1"/>
    <xf numFmtId="0" fontId="68" fillId="0" borderId="0" xfId="9" applyFont="1"/>
    <xf numFmtId="0" fontId="71" fillId="0" borderId="0" xfId="9" applyFont="1"/>
    <xf numFmtId="0" fontId="40" fillId="0" borderId="0" xfId="9" applyAlignment="1">
      <alignment horizontal="right"/>
    </xf>
    <xf numFmtId="14" fontId="40" fillId="0" borderId="0" xfId="9" applyNumberFormat="1" applyAlignment="1">
      <alignment horizontal="left"/>
    </xf>
    <xf numFmtId="0" fontId="40" fillId="0" borderId="0" xfId="9" applyAlignment="1">
      <alignment horizontal="left"/>
    </xf>
    <xf numFmtId="0" fontId="61" fillId="0" borderId="0" xfId="10"/>
    <xf numFmtId="0" fontId="73" fillId="0" borderId="0" xfId="10" applyFont="1"/>
    <xf numFmtId="0" fontId="74" fillId="0" borderId="0" xfId="10" applyFont="1" applyAlignment="1">
      <alignment horizontal="centerContinuous"/>
    </xf>
    <xf numFmtId="0" fontId="75" fillId="0" borderId="0" xfId="10" applyFont="1" applyAlignment="1">
      <alignment horizontal="centerContinuous"/>
    </xf>
    <xf numFmtId="0" fontId="75" fillId="8" borderId="0" xfId="10" applyFont="1" applyFill="1" applyAlignment="1">
      <alignment horizontal="right"/>
    </xf>
    <xf numFmtId="49" fontId="76" fillId="0" borderId="91" xfId="10" applyNumberFormat="1" applyFont="1" applyBorder="1"/>
    <xf numFmtId="0" fontId="73" fillId="0" borderId="91" xfId="10" applyFont="1" applyBorder="1"/>
    <xf numFmtId="0" fontId="77" fillId="0" borderId="0" xfId="10" applyFont="1" applyAlignment="1">
      <alignment horizontal="center"/>
    </xf>
    <xf numFmtId="0" fontId="76" fillId="0" borderId="0" xfId="10" applyFont="1" applyAlignment="1">
      <alignment horizontal="center"/>
    </xf>
    <xf numFmtId="0" fontId="76" fillId="8" borderId="0" xfId="10" applyFont="1" applyFill="1" applyAlignment="1">
      <alignment horizontal="center"/>
    </xf>
    <xf numFmtId="0" fontId="79" fillId="0" borderId="0" xfId="10" applyFont="1" applyAlignment="1">
      <alignment horizontal="center"/>
    </xf>
    <xf numFmtId="49" fontId="80" fillId="9" borderId="24" xfId="10" applyNumberFormat="1" applyFont="1" applyFill="1" applyBorder="1"/>
    <xf numFmtId="0" fontId="80" fillId="9" borderId="84" xfId="10" applyFont="1" applyFill="1" applyBorder="1" applyAlignment="1">
      <alignment horizontal="center"/>
    </xf>
    <xf numFmtId="0" fontId="76" fillId="0" borderId="85" xfId="10" applyFont="1" applyBorder="1" applyAlignment="1">
      <alignment horizontal="center"/>
    </xf>
    <xf numFmtId="49" fontId="76" fillId="0" borderId="85" xfId="10" applyNumberFormat="1" applyFont="1" applyBorder="1" applyAlignment="1">
      <alignment horizontal="left"/>
    </xf>
    <xf numFmtId="0" fontId="76" fillId="0" borderId="83" xfId="10" applyFont="1" applyBorder="1"/>
    <xf numFmtId="0" fontId="73" fillId="0" borderId="51" xfId="10" applyFont="1" applyBorder="1" applyAlignment="1">
      <alignment horizontal="center"/>
    </xf>
    <xf numFmtId="0" fontId="73" fillId="8" borderId="51" xfId="10" applyFont="1" applyFill="1" applyBorder="1" applyAlignment="1">
      <alignment horizontal="right"/>
    </xf>
    <xf numFmtId="0" fontId="73" fillId="0" borderId="84" xfId="10" applyFont="1" applyBorder="1" applyAlignment="1">
      <alignment horizontal="right"/>
    </xf>
    <xf numFmtId="0" fontId="73" fillId="0" borderId="84" xfId="10" applyFont="1" applyBorder="1"/>
    <xf numFmtId="0" fontId="81" fillId="0" borderId="0" xfId="10" applyFont="1"/>
    <xf numFmtId="0" fontId="80" fillId="0" borderId="24" xfId="10" applyFont="1" applyBorder="1" applyAlignment="1">
      <alignment horizontal="center" vertical="top"/>
    </xf>
    <xf numFmtId="49" fontId="80" fillId="0" borderId="24" xfId="10" applyNumberFormat="1" applyFont="1" applyBorder="1" applyAlignment="1">
      <alignment horizontal="left" vertical="top"/>
    </xf>
    <xf numFmtId="0" fontId="80" fillId="0" borderId="24" xfId="10" applyFont="1" applyBorder="1" applyAlignment="1">
      <alignment vertical="top" wrapText="1"/>
    </xf>
    <xf numFmtId="49" fontId="80" fillId="0" borderId="24" xfId="10" applyNumberFormat="1" applyFont="1" applyBorder="1" applyAlignment="1">
      <alignment horizontal="center" shrinkToFit="1"/>
    </xf>
    <xf numFmtId="4" fontId="80" fillId="8" borderId="24" xfId="10" applyNumberFormat="1" applyFont="1" applyFill="1" applyBorder="1" applyAlignment="1">
      <alignment horizontal="right"/>
    </xf>
    <xf numFmtId="4" fontId="80" fillId="0" borderId="24" xfId="10" applyNumberFormat="1" applyFont="1" applyBorder="1" applyAlignment="1">
      <alignment horizontal="right"/>
    </xf>
    <xf numFmtId="4" fontId="80" fillId="0" borderId="84" xfId="10" applyNumberFormat="1" applyFont="1" applyBorder="1"/>
    <xf numFmtId="0" fontId="82" fillId="0" borderId="0" xfId="10" applyFont="1"/>
    <xf numFmtId="0" fontId="83" fillId="0" borderId="0" xfId="10" applyFont="1"/>
    <xf numFmtId="0" fontId="80" fillId="0" borderId="85" xfId="10" applyFont="1" applyBorder="1" applyAlignment="1">
      <alignment horizontal="center"/>
    </xf>
    <xf numFmtId="49" fontId="80" fillId="0" borderId="85" xfId="10" applyNumberFormat="1" applyFont="1" applyBorder="1" applyAlignment="1">
      <alignment horizontal="right"/>
    </xf>
    <xf numFmtId="4" fontId="84" fillId="11" borderId="85" xfId="10" applyNumberFormat="1" applyFont="1" applyFill="1" applyBorder="1" applyAlignment="1">
      <alignment horizontal="right" wrapText="1"/>
    </xf>
    <xf numFmtId="0" fontId="84" fillId="10" borderId="85" xfId="10" applyFont="1" applyFill="1" applyBorder="1" applyAlignment="1">
      <alignment horizontal="left" wrapText="1"/>
    </xf>
    <xf numFmtId="0" fontId="84" fillId="0" borderId="81" xfId="11" applyFont="1" applyBorder="1" applyAlignment="1">
      <alignment horizontal="right"/>
    </xf>
    <xf numFmtId="0" fontId="85" fillId="0" borderId="0" xfId="10" applyFont="1" applyAlignment="1">
      <alignment wrapText="1"/>
    </xf>
    <xf numFmtId="4" fontId="84" fillId="11" borderId="96" xfId="10" applyNumberFormat="1" applyFont="1" applyFill="1" applyBorder="1" applyAlignment="1">
      <alignment horizontal="right" wrapText="1"/>
    </xf>
    <xf numFmtId="0" fontId="84" fillId="0" borderId="75" xfId="11" applyFont="1" applyBorder="1" applyAlignment="1">
      <alignment horizontal="right"/>
    </xf>
    <xf numFmtId="4" fontId="84" fillId="8" borderId="96" xfId="10" applyNumberFormat="1" applyFont="1" applyFill="1" applyBorder="1" applyAlignment="1">
      <alignment horizontal="right" wrapText="1"/>
    </xf>
    <xf numFmtId="0" fontId="84" fillId="0" borderId="85" xfId="10" applyFont="1" applyBorder="1" applyAlignment="1">
      <alignment horizontal="left" wrapText="1"/>
    </xf>
    <xf numFmtId="0" fontId="84" fillId="0" borderId="78" xfId="11" applyFont="1" applyBorder="1" applyAlignment="1">
      <alignment horizontal="right"/>
    </xf>
    <xf numFmtId="4" fontId="84" fillId="11" borderId="99" xfId="10" applyNumberFormat="1" applyFont="1" applyFill="1" applyBorder="1" applyAlignment="1">
      <alignment horizontal="right" wrapText="1"/>
    </xf>
    <xf numFmtId="49" fontId="84" fillId="10" borderId="100" xfId="10" applyNumberFormat="1" applyFont="1" applyFill="1" applyBorder="1" applyAlignment="1">
      <alignment horizontal="left" wrapText="1"/>
    </xf>
    <xf numFmtId="49" fontId="84" fillId="0" borderId="101" xfId="11" applyNumberFormat="1" applyFont="1" applyBorder="1" applyAlignment="1">
      <alignment horizontal="left" wrapText="1"/>
    </xf>
    <xf numFmtId="4" fontId="84" fillId="11" borderId="102" xfId="10" applyNumberFormat="1" applyFont="1" applyFill="1" applyBorder="1" applyAlignment="1">
      <alignment horizontal="right" wrapText="1"/>
    </xf>
    <xf numFmtId="49" fontId="84" fillId="10" borderId="94" xfId="10" applyNumberFormat="1" applyFont="1" applyFill="1" applyBorder="1" applyAlignment="1">
      <alignment horizontal="left" wrapText="1"/>
    </xf>
    <xf numFmtId="49" fontId="84" fillId="0" borderId="95" xfId="11" applyNumberFormat="1" applyFont="1" applyBorder="1" applyAlignment="1">
      <alignment horizontal="left" wrapText="1"/>
    </xf>
    <xf numFmtId="0" fontId="84" fillId="10" borderId="56" xfId="10" applyFont="1" applyFill="1" applyBorder="1" applyAlignment="1">
      <alignment horizontal="left" wrapText="1"/>
    </xf>
    <xf numFmtId="0" fontId="80" fillId="9" borderId="24" xfId="10" applyFont="1" applyFill="1" applyBorder="1" applyAlignment="1">
      <alignment horizontal="center"/>
    </xf>
    <xf numFmtId="49" fontId="86" fillId="9" borderId="24" xfId="10" applyNumberFormat="1" applyFont="1" applyFill="1" applyBorder="1" applyAlignment="1">
      <alignment horizontal="left"/>
    </xf>
    <xf numFmtId="0" fontId="86" fillId="9" borderId="83" xfId="10" applyFont="1" applyFill="1" applyBorder="1"/>
    <xf numFmtId="0" fontId="77" fillId="12" borderId="24" xfId="10" applyFont="1" applyFill="1" applyBorder="1" applyAlignment="1">
      <alignment horizontal="left"/>
    </xf>
    <xf numFmtId="4" fontId="80" fillId="12" borderId="84" xfId="10" applyNumberFormat="1" applyFont="1" applyFill="1" applyBorder="1" applyAlignment="1">
      <alignment horizontal="right"/>
    </xf>
    <xf numFmtId="4" fontId="77" fillId="12" borderId="24" xfId="10" applyNumberFormat="1" applyFont="1" applyFill="1" applyBorder="1"/>
    <xf numFmtId="3" fontId="82" fillId="0" borderId="0" xfId="10" applyNumberFormat="1" applyFont="1"/>
    <xf numFmtId="0" fontId="61" fillId="8" borderId="0" xfId="10" applyFill="1"/>
    <xf numFmtId="0" fontId="87" fillId="0" borderId="0" xfId="10" applyFont="1"/>
    <xf numFmtId="0" fontId="61" fillId="8" borderId="0" xfId="10" applyFill="1" applyAlignment="1">
      <alignment horizontal="right"/>
    </xf>
    <xf numFmtId="0" fontId="88" fillId="0" borderId="0" xfId="10" applyFont="1"/>
    <xf numFmtId="3" fontId="88" fillId="8" borderId="0" xfId="10" applyNumberFormat="1" applyFont="1" applyFill="1" applyAlignment="1">
      <alignment horizontal="right"/>
    </xf>
    <xf numFmtId="4" fontId="88" fillId="0" borderId="0" xfId="10" applyNumberFormat="1" applyFont="1"/>
    <xf numFmtId="0" fontId="63" fillId="0" borderId="24" xfId="7" applyFont="1" applyBorder="1" applyAlignment="1">
      <alignment horizontal="left" vertical="center" wrapText="1"/>
    </xf>
    <xf numFmtId="0" fontId="63" fillId="0" borderId="24" xfId="7" applyFont="1" applyBorder="1" applyAlignment="1">
      <alignment horizontal="center" vertical="center" wrapText="1"/>
    </xf>
    <xf numFmtId="0" fontId="64" fillId="0" borderId="24" xfId="7" applyFont="1" applyBorder="1" applyAlignment="1" applyProtection="1">
      <alignment horizontal="center" vertical="center" wrapText="1"/>
      <protection locked="0"/>
    </xf>
    <xf numFmtId="0" fontId="64" fillId="0" borderId="61" xfId="6" applyFont="1" applyBorder="1" applyAlignment="1" applyProtection="1">
      <alignment horizontal="center" vertical="center" wrapText="1"/>
      <protection locked="0"/>
    </xf>
    <xf numFmtId="0" fontId="46" fillId="0" borderId="53" xfId="6" applyFont="1" applyBorder="1" applyAlignment="1">
      <alignment wrapText="1"/>
    </xf>
    <xf numFmtId="170" fontId="46" fillId="0" borderId="54" xfId="8" applyNumberFormat="1" applyFont="1" applyFill="1" applyBorder="1" applyAlignment="1" applyProtection="1">
      <alignment horizontal="right" vertical="center" wrapText="1"/>
      <protection locked="0"/>
    </xf>
    <xf numFmtId="0" fontId="89" fillId="0" borderId="0" xfId="0" applyFont="1" applyAlignment="1">
      <alignment horizontal="right" vertical="center"/>
    </xf>
    <xf numFmtId="0" fontId="40" fillId="0" borderId="27" xfId="9" applyBorder="1" applyAlignment="1">
      <alignment horizontal="left" vertical="center"/>
    </xf>
    <xf numFmtId="0" fontId="40" fillId="0" borderId="27" xfId="9" applyBorder="1" applyAlignment="1">
      <alignment horizontal="left"/>
    </xf>
    <xf numFmtId="0" fontId="48" fillId="0" borderId="24" xfId="9" applyFont="1" applyBorder="1" applyAlignment="1">
      <alignment horizontal="left"/>
    </xf>
    <xf numFmtId="0" fontId="40" fillId="0" borderId="79" xfId="9" applyBorder="1" applyAlignment="1">
      <alignment horizontal="left"/>
    </xf>
    <xf numFmtId="0" fontId="40" fillId="0" borderId="81" xfId="9" applyBorder="1" applyAlignment="1">
      <alignment horizontal="left"/>
    </xf>
    <xf numFmtId="0" fontId="40" fillId="0" borderId="80" xfId="9" applyBorder="1" applyAlignment="1">
      <alignment horizontal="left"/>
    </xf>
    <xf numFmtId="0" fontId="40" fillId="0" borderId="86" xfId="9" applyBorder="1" applyAlignment="1">
      <alignment horizontal="left"/>
    </xf>
    <xf numFmtId="0" fontId="40" fillId="0" borderId="83" xfId="9" applyBorder="1" applyAlignment="1">
      <alignment horizontal="left"/>
    </xf>
    <xf numFmtId="0" fontId="40" fillId="0" borderId="51" xfId="9" applyBorder="1" applyAlignment="1">
      <alignment horizontal="left"/>
    </xf>
    <xf numFmtId="0" fontId="40" fillId="0" borderId="84" xfId="9" applyBorder="1" applyAlignment="1">
      <alignment horizontal="left"/>
    </xf>
    <xf numFmtId="0" fontId="40" fillId="0" borderId="74" xfId="9" applyBorder="1" applyAlignment="1">
      <alignment horizontal="center"/>
    </xf>
    <xf numFmtId="0" fontId="40" fillId="0" borderId="75" xfId="9" applyBorder="1" applyAlignment="1">
      <alignment horizontal="center"/>
    </xf>
    <xf numFmtId="0" fontId="40" fillId="0" borderId="76" xfId="9" applyBorder="1" applyAlignment="1">
      <alignment horizontal="center"/>
    </xf>
    <xf numFmtId="0" fontId="40" fillId="0" borderId="78" xfId="9" applyBorder="1" applyAlignment="1">
      <alignment horizontal="center"/>
    </xf>
    <xf numFmtId="0" fontId="40" fillId="0" borderId="24" xfId="9" applyBorder="1" applyAlignment="1">
      <alignment horizontal="left"/>
    </xf>
    <xf numFmtId="0" fontId="40" fillId="0" borderId="58" xfId="9" applyBorder="1" applyAlignment="1">
      <alignment horizontal="center"/>
    </xf>
    <xf numFmtId="0" fontId="40" fillId="0" borderId="24" xfId="9" applyBorder="1" applyAlignment="1">
      <alignment horizontal="center"/>
    </xf>
    <xf numFmtId="0" fontId="40" fillId="0" borderId="24" xfId="9" applyBorder="1" applyAlignment="1">
      <alignment horizontal="left" vertical="top"/>
    </xf>
    <xf numFmtId="0" fontId="40" fillId="0" borderId="0" xfId="9" applyAlignment="1">
      <alignment horizontal="center"/>
    </xf>
    <xf numFmtId="0" fontId="40" fillId="0" borderId="68" xfId="9" applyBorder="1" applyAlignment="1">
      <alignment horizontal="center"/>
    </xf>
    <xf numFmtId="0" fontId="40" fillId="0" borderId="61" xfId="9" applyBorder="1" applyAlignment="1">
      <alignment horizontal="left" vertical="top" wrapText="1"/>
    </xf>
    <xf numFmtId="0" fontId="40" fillId="0" borderId="85" xfId="9" applyBorder="1" applyAlignment="1">
      <alignment horizontal="left" vertical="top" wrapText="1"/>
    </xf>
    <xf numFmtId="0" fontId="40" fillId="0" borderId="56" xfId="9" applyBorder="1" applyAlignment="1">
      <alignment horizontal="left" vertical="top" wrapText="1"/>
    </xf>
    <xf numFmtId="0" fontId="40" fillId="0" borderId="59" xfId="9" applyBorder="1" applyAlignment="1">
      <alignment horizontal="left"/>
    </xf>
    <xf numFmtId="0" fontId="48" fillId="0" borderId="83" xfId="9" applyFont="1" applyBorder="1" applyAlignment="1">
      <alignment horizontal="left"/>
    </xf>
    <xf numFmtId="0" fontId="48" fillId="0" borderId="51" xfId="9" applyFont="1" applyBorder="1" applyAlignment="1">
      <alignment horizontal="left"/>
    </xf>
    <xf numFmtId="0" fontId="48" fillId="0" borderId="76" xfId="9" applyFont="1" applyBorder="1" applyAlignment="1">
      <alignment horizontal="left" vertical="center"/>
    </xf>
    <xf numFmtId="0" fontId="48" fillId="0" borderId="77" xfId="9" applyFont="1" applyBorder="1" applyAlignment="1">
      <alignment horizontal="left" vertical="center"/>
    </xf>
    <xf numFmtId="0" fontId="48" fillId="0" borderId="78" xfId="9" applyFont="1" applyBorder="1" applyAlignment="1">
      <alignment horizontal="left" vertical="center"/>
    </xf>
    <xf numFmtId="0" fontId="40" fillId="0" borderId="103" xfId="9" applyBorder="1" applyAlignment="1">
      <alignment horizontal="left"/>
    </xf>
    <xf numFmtId="0" fontId="40" fillId="0" borderId="60" xfId="9" applyBorder="1" applyAlignment="1">
      <alignment horizontal="left" vertical="top"/>
    </xf>
    <xf numFmtId="0" fontId="40" fillId="0" borderId="55" xfId="9" applyBorder="1" applyAlignment="1">
      <alignment horizontal="left" vertical="top"/>
    </xf>
    <xf numFmtId="0" fontId="66" fillId="0" borderId="70" xfId="9" applyFont="1" applyBorder="1" applyAlignment="1">
      <alignment horizontal="left"/>
    </xf>
    <xf numFmtId="0" fontId="66" fillId="0" borderId="71" xfId="9" applyFont="1" applyBorder="1" applyAlignment="1">
      <alignment horizontal="left"/>
    </xf>
    <xf numFmtId="0" fontId="40" fillId="0" borderId="72" xfId="9" applyBorder="1" applyAlignment="1">
      <alignment horizontal="left"/>
    </xf>
    <xf numFmtId="0" fontId="45" fillId="0" borderId="74" xfId="9" applyFont="1" applyBorder="1" applyAlignment="1">
      <alignment horizontal="left"/>
    </xf>
    <xf numFmtId="0" fontId="45" fillId="0" borderId="75" xfId="9" applyFont="1" applyBorder="1" applyAlignment="1">
      <alignment horizontal="left"/>
    </xf>
    <xf numFmtId="0" fontId="67" fillId="0" borderId="74" xfId="9" applyFont="1" applyBorder="1" applyAlignment="1">
      <alignment horizontal="left" vertical="center" wrapText="1"/>
    </xf>
    <xf numFmtId="0" fontId="48" fillId="0" borderId="0" xfId="9" applyFont="1" applyAlignment="1">
      <alignment horizontal="left" vertical="center" wrapText="1"/>
    </xf>
    <xf numFmtId="0" fontId="48" fillId="0" borderId="75" xfId="9" applyFont="1" applyBorder="1" applyAlignment="1">
      <alignment horizontal="left" vertical="center" wrapText="1"/>
    </xf>
    <xf numFmtId="0" fontId="68" fillId="0" borderId="74" xfId="9" applyFont="1" applyBorder="1" applyAlignment="1">
      <alignment horizontal="center" vertical="center" wrapText="1"/>
    </xf>
    <xf numFmtId="0" fontId="68" fillId="0" borderId="68" xfId="9" applyFont="1" applyBorder="1" applyAlignment="1">
      <alignment horizontal="center" vertical="center" wrapText="1"/>
    </xf>
    <xf numFmtId="0" fontId="68" fillId="0" borderId="76" xfId="9" applyFont="1" applyBorder="1" applyAlignment="1">
      <alignment horizontal="center" vertical="center" wrapText="1"/>
    </xf>
    <xf numFmtId="0" fontId="68" fillId="0" borderId="82" xfId="9" applyFont="1" applyBorder="1" applyAlignment="1">
      <alignment horizontal="center" vertical="center" wrapText="1"/>
    </xf>
    <xf numFmtId="0" fontId="66" fillId="0" borderId="74" xfId="9" applyFont="1" applyBorder="1" applyAlignment="1">
      <alignment horizontal="left"/>
    </xf>
    <xf numFmtId="0" fontId="66" fillId="0" borderId="75" xfId="9" applyFont="1" applyBorder="1" applyAlignment="1">
      <alignment horizontal="left"/>
    </xf>
    <xf numFmtId="0" fontId="43" fillId="0" borderId="76" xfId="9" applyFont="1" applyBorder="1" applyAlignment="1">
      <alignment horizontal="left" vertical="center" wrapText="1"/>
    </xf>
    <xf numFmtId="0" fontId="43" fillId="0" borderId="77" xfId="9" applyFont="1" applyBorder="1" applyAlignment="1">
      <alignment horizontal="left" vertical="center" wrapText="1"/>
    </xf>
    <xf numFmtId="0" fontId="43" fillId="0" borderId="78" xfId="9" applyFont="1" applyBorder="1" applyAlignment="1">
      <alignment horizontal="left" vertical="center" wrapText="1"/>
    </xf>
    <xf numFmtId="0" fontId="40" fillId="0" borderId="74" xfId="9" applyBorder="1" applyAlignment="1">
      <alignment horizontal="left"/>
    </xf>
    <xf numFmtId="0" fontId="40" fillId="0" borderId="75" xfId="9" applyBorder="1" applyAlignment="1">
      <alignment horizontal="left"/>
    </xf>
    <xf numFmtId="0" fontId="40" fillId="0" borderId="76" xfId="9" applyBorder="1" applyAlignment="1">
      <alignment horizontal="left"/>
    </xf>
    <xf numFmtId="0" fontId="40" fillId="0" borderId="78" xfId="9" applyBorder="1" applyAlignment="1">
      <alignment horizontal="left"/>
    </xf>
    <xf numFmtId="49" fontId="84" fillId="0" borderId="94" xfId="10" applyNumberFormat="1" applyFont="1" applyBorder="1" applyAlignment="1">
      <alignment horizontal="left" wrapText="1"/>
    </xf>
    <xf numFmtId="49" fontId="84" fillId="0" borderId="95" xfId="11" applyNumberFormat="1" applyFont="1" applyBorder="1" applyAlignment="1">
      <alignment horizontal="left" wrapText="1"/>
    </xf>
    <xf numFmtId="49" fontId="84" fillId="10" borderId="94" xfId="10" applyNumberFormat="1" applyFont="1" applyFill="1" applyBorder="1" applyAlignment="1">
      <alignment horizontal="left" wrapText="1"/>
    </xf>
    <xf numFmtId="49" fontId="84" fillId="10" borderId="74" xfId="10" applyNumberFormat="1" applyFont="1" applyFill="1" applyBorder="1" applyAlignment="1">
      <alignment horizontal="left" wrapText="1"/>
    </xf>
    <xf numFmtId="49" fontId="84" fillId="0" borderId="75" xfId="11" applyNumberFormat="1" applyFont="1" applyBorder="1" applyAlignment="1">
      <alignment horizontal="left" wrapText="1"/>
    </xf>
    <xf numFmtId="49" fontId="84" fillId="10" borderId="97" xfId="10" applyNumberFormat="1" applyFont="1" applyFill="1" applyBorder="1" applyAlignment="1">
      <alignment horizontal="left" wrapText="1"/>
    </xf>
    <xf numFmtId="49" fontId="84" fillId="0" borderId="98" xfId="11" applyNumberFormat="1" applyFont="1" applyBorder="1" applyAlignment="1">
      <alignment horizontal="left" wrapText="1"/>
    </xf>
    <xf numFmtId="0" fontId="72" fillId="0" borderId="0" xfId="10" applyFont="1" applyAlignment="1">
      <alignment horizontal="center"/>
    </xf>
    <xf numFmtId="0" fontId="73" fillId="0" borderId="87" xfId="10" applyFont="1" applyBorder="1" applyAlignment="1">
      <alignment horizontal="center"/>
    </xf>
    <xf numFmtId="0" fontId="73" fillId="0" borderId="88" xfId="10" applyFont="1" applyBorder="1" applyAlignment="1">
      <alignment horizontal="center"/>
    </xf>
    <xf numFmtId="0" fontId="57" fillId="0" borderId="0" xfId="0" applyFont="1" applyAlignment="1">
      <alignment horizontal="left" vertical="top" wrapText="1"/>
    </xf>
    <xf numFmtId="0" fontId="0" fillId="0" borderId="0" xfId="0"/>
    <xf numFmtId="49" fontId="73" fillId="0" borderId="89" xfId="10" applyNumberFormat="1" applyFont="1" applyBorder="1" applyAlignment="1">
      <alignment horizontal="center"/>
    </xf>
    <xf numFmtId="0" fontId="73" fillId="0" borderId="90" xfId="10" applyFont="1" applyBorder="1" applyAlignment="1">
      <alignment horizontal="center"/>
    </xf>
    <xf numFmtId="0" fontId="73" fillId="0" borderId="92" xfId="10" applyFont="1" applyBorder="1" applyAlignment="1">
      <alignment horizontal="center" shrinkToFit="1"/>
    </xf>
    <xf numFmtId="0" fontId="73" fillId="0" borderId="91" xfId="10" applyFont="1" applyBorder="1" applyAlignment="1">
      <alignment horizontal="center" shrinkToFit="1"/>
    </xf>
    <xf numFmtId="0" fontId="73" fillId="0" borderId="93" xfId="10" applyFont="1" applyBorder="1" applyAlignment="1">
      <alignment horizontal="center" shrinkToFit="1"/>
    </xf>
    <xf numFmtId="0" fontId="76" fillId="0" borderId="77" xfId="10" applyFont="1" applyBorder="1" applyAlignment="1">
      <alignment horizontal="center"/>
    </xf>
    <xf numFmtId="0" fontId="78" fillId="0" borderId="77" xfId="11" applyFont="1" applyBorder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6" fontId="3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0" fontId="51" fillId="0" borderId="38" xfId="2" applyFont="1" applyBorder="1" applyAlignment="1">
      <alignment horizontal="right" vertical="center"/>
    </xf>
    <xf numFmtId="0" fontId="51" fillId="0" borderId="39" xfId="2" applyFont="1" applyBorder="1" applyAlignment="1">
      <alignment horizontal="right" vertical="center"/>
    </xf>
    <xf numFmtId="0" fontId="51" fillId="0" borderId="40" xfId="2" applyFont="1" applyBorder="1" applyAlignment="1">
      <alignment horizontal="right" vertical="center"/>
    </xf>
    <xf numFmtId="0" fontId="0" fillId="0" borderId="44" xfId="2" applyFont="1" applyBorder="1" applyAlignment="1">
      <alignment horizontal="center" vertical="center" wrapText="1"/>
    </xf>
    <xf numFmtId="0" fontId="0" fillId="0" borderId="45" xfId="2" applyFont="1" applyBorder="1" applyAlignment="1">
      <alignment horizontal="center" vertical="center" wrapText="1"/>
    </xf>
    <xf numFmtId="0" fontId="0" fillId="0" borderId="46" xfId="2" applyFont="1" applyBorder="1" applyAlignment="1">
      <alignment horizontal="center" vertical="center" wrapText="1"/>
    </xf>
    <xf numFmtId="0" fontId="40" fillId="0" borderId="47" xfId="2" applyFont="1" applyBorder="1" applyAlignment="1">
      <alignment horizontal="center" vertical="center" wrapText="1"/>
    </xf>
    <xf numFmtId="0" fontId="40" fillId="0" borderId="48" xfId="2" applyFont="1" applyBorder="1" applyAlignment="1">
      <alignment horizontal="center" vertical="center" wrapText="1"/>
    </xf>
    <xf numFmtId="0" fontId="40" fillId="0" borderId="49" xfId="2" applyFont="1" applyBorder="1" applyAlignment="1">
      <alignment horizontal="center" vertical="center" wrapText="1"/>
    </xf>
    <xf numFmtId="0" fontId="38" fillId="5" borderId="24" xfId="2" applyFont="1" applyFill="1" applyBorder="1" applyAlignment="1">
      <alignment horizontal="center" vertical="center" wrapText="1"/>
    </xf>
    <xf numFmtId="0" fontId="40" fillId="0" borderId="24" xfId="3" applyBorder="1" applyAlignment="1">
      <alignment horizontal="center" vertical="center" wrapText="1"/>
    </xf>
    <xf numFmtId="0" fontId="42" fillId="5" borderId="24" xfId="4" applyFont="1" applyFill="1" applyBorder="1" applyAlignment="1">
      <alignment horizontal="center" vertical="center" wrapText="1"/>
    </xf>
    <xf numFmtId="0" fontId="38" fillId="0" borderId="25" xfId="5" applyFont="1" applyBorder="1" applyAlignment="1">
      <alignment horizontal="center" vertical="center"/>
    </xf>
    <xf numFmtId="0" fontId="38" fillId="0" borderId="26" xfId="5" applyFont="1" applyBorder="1" applyAlignment="1">
      <alignment horizontal="center" vertical="center"/>
    </xf>
    <xf numFmtId="4" fontId="39" fillId="5" borderId="24" xfId="2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2">
    <cellStyle name="Čárka 2" xfId="8" xr:uid="{00000000-0005-0000-0000-000000000000}"/>
    <cellStyle name="Hypertextový odkaz" xfId="1" builtinId="8"/>
    <cellStyle name="Normální" xfId="0" builtinId="0" customBuiltin="1"/>
    <cellStyle name="Normální 2" xfId="3" xr:uid="{00000000-0005-0000-0000-000003000000}"/>
    <cellStyle name="Normální 2 2" xfId="7" xr:uid="{00000000-0005-0000-0000-000004000000}"/>
    <cellStyle name="Normální 3" xfId="6" xr:uid="{00000000-0005-0000-0000-000005000000}"/>
    <cellStyle name="Normální 3 2" xfId="11" xr:uid="{00000000-0005-0000-0000-000006000000}"/>
    <cellStyle name="normální_C.1.3 Rozpočet ZTI" xfId="2" xr:uid="{00000000-0005-0000-0000-000007000000}"/>
    <cellStyle name="normální_POL.XLS 2" xfId="10" xr:uid="{00000000-0005-0000-0000-000008000000}"/>
    <cellStyle name="normální_Rekapitulace pokus" xfId="9" xr:uid="{00000000-0005-0000-0000-000009000000}"/>
    <cellStyle name="normální_RekonstrukcehangaruB-rozpocetstavby" xfId="4" xr:uid="{00000000-0005-0000-0000-00000A000000}"/>
    <cellStyle name="normální_Vzor_vykaz_specifikace" xfId="5" xr:uid="{00000000-0005-0000-0000-00000B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TEMP\&#269;.%2041%20Zelen&#253;%20ostrov%20roz.%20rozpo&#269;tu%20na%20DC%20(bez%20list.%20v&#253;stupu)\Rozpo&#269;et%20stavby%20dle%20DC\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jekty\Specifikace%202008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_1A Výkaz výměr"/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_4 Výkaz výmě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view="pageBreakPreview" topLeftCell="A2" zoomScaleNormal="100" zoomScaleSheetLayoutView="100" workbookViewId="0">
      <selection activeCell="E43" sqref="E43"/>
    </sheetView>
  </sheetViews>
  <sheetFormatPr defaultColWidth="11.6640625" defaultRowHeight="12.75"/>
  <cols>
    <col min="1" max="1" width="4.33203125" style="282" customWidth="1"/>
    <col min="2" max="2" width="31.5" style="282" customWidth="1"/>
    <col min="3" max="4" width="16.5" style="282" bestFit="1" customWidth="1"/>
    <col min="5" max="5" width="15" style="282" bestFit="1" customWidth="1"/>
    <col min="6" max="6" width="21.5" style="282" bestFit="1" customWidth="1"/>
    <col min="7" max="7" width="20.1640625" style="282" customWidth="1"/>
    <col min="8" max="8" width="11.6640625" style="282"/>
    <col min="9" max="9" width="7.83203125" style="282" customWidth="1"/>
    <col min="10" max="10" width="11.6640625" style="282"/>
    <col min="11" max="11" width="12.83203125" style="282" bestFit="1" customWidth="1"/>
    <col min="12" max="16384" width="11.6640625" style="282"/>
  </cols>
  <sheetData>
    <row r="1" spans="1:11" ht="15.75" thickBot="1">
      <c r="K1" s="386" t="s">
        <v>531</v>
      </c>
    </row>
    <row r="2" spans="1:11">
      <c r="A2" s="279" t="s">
        <v>424</v>
      </c>
      <c r="B2" s="419" t="s">
        <v>425</v>
      </c>
      <c r="C2" s="420"/>
      <c r="D2" s="421" t="s">
        <v>426</v>
      </c>
      <c r="E2" s="421"/>
      <c r="F2" s="421"/>
      <c r="G2" s="421"/>
      <c r="H2" s="421"/>
      <c r="I2" s="421"/>
      <c r="J2" s="280" t="s">
        <v>427</v>
      </c>
      <c r="K2" s="281"/>
    </row>
    <row r="3" spans="1:11">
      <c r="A3" s="283"/>
      <c r="B3" s="422" t="s">
        <v>428</v>
      </c>
      <c r="C3" s="423"/>
      <c r="D3" s="424" t="s">
        <v>15</v>
      </c>
      <c r="E3" s="425"/>
      <c r="F3" s="425"/>
      <c r="G3" s="425"/>
      <c r="H3" s="425"/>
      <c r="I3" s="426"/>
      <c r="J3" s="427">
        <v>2229000047</v>
      </c>
      <c r="K3" s="428"/>
    </row>
    <row r="4" spans="1:11">
      <c r="A4" s="283"/>
      <c r="B4" s="431" t="s">
        <v>429</v>
      </c>
      <c r="C4" s="432"/>
      <c r="D4" s="433"/>
      <c r="E4" s="434"/>
      <c r="F4" s="434"/>
      <c r="G4" s="434"/>
      <c r="H4" s="434"/>
      <c r="I4" s="435"/>
      <c r="J4" s="427"/>
      <c r="K4" s="428"/>
    </row>
    <row r="5" spans="1:11">
      <c r="A5" s="283"/>
      <c r="B5" s="436"/>
      <c r="C5" s="437"/>
      <c r="D5" s="390" t="s">
        <v>430</v>
      </c>
      <c r="E5" s="392"/>
      <c r="F5" s="392"/>
      <c r="G5" s="392"/>
      <c r="H5" s="392"/>
      <c r="I5" s="391"/>
      <c r="J5" s="427"/>
      <c r="K5" s="428"/>
    </row>
    <row r="6" spans="1:11">
      <c r="A6" s="284"/>
      <c r="B6" s="438"/>
      <c r="C6" s="439"/>
      <c r="D6" s="413"/>
      <c r="E6" s="414"/>
      <c r="F6" s="414"/>
      <c r="G6" s="414"/>
      <c r="H6" s="414"/>
      <c r="I6" s="415"/>
      <c r="J6" s="429"/>
      <c r="K6" s="430"/>
    </row>
    <row r="7" spans="1:11">
      <c r="A7" s="285" t="s">
        <v>431</v>
      </c>
      <c r="B7" s="394" t="s">
        <v>432</v>
      </c>
      <c r="C7" s="396"/>
      <c r="D7" s="401" t="s">
        <v>433</v>
      </c>
      <c r="E7" s="401"/>
      <c r="F7" s="401"/>
      <c r="G7" s="401"/>
      <c r="H7" s="401"/>
      <c r="I7" s="401"/>
      <c r="J7" s="401"/>
      <c r="K7" s="410"/>
    </row>
    <row r="8" spans="1:11">
      <c r="A8" s="285" t="s">
        <v>434</v>
      </c>
      <c r="B8" s="394" t="s">
        <v>435</v>
      </c>
      <c r="C8" s="396"/>
      <c r="D8" s="394" t="s">
        <v>436</v>
      </c>
      <c r="E8" s="395"/>
      <c r="F8" s="395"/>
      <c r="G8" s="395"/>
      <c r="H8" s="286" t="s">
        <v>437</v>
      </c>
      <c r="I8" s="286"/>
      <c r="J8" s="287"/>
      <c r="K8" s="288" t="s">
        <v>438</v>
      </c>
    </row>
    <row r="9" spans="1:11">
      <c r="A9" s="289"/>
      <c r="K9" s="290"/>
    </row>
    <row r="10" spans="1:11">
      <c r="A10" s="291" t="s">
        <v>439</v>
      </c>
      <c r="K10" s="290"/>
    </row>
    <row r="11" spans="1:11">
      <c r="A11" s="417" t="s">
        <v>440</v>
      </c>
      <c r="B11" s="404" t="s">
        <v>362</v>
      </c>
      <c r="C11" s="404"/>
      <c r="D11" s="403" t="s">
        <v>441</v>
      </c>
      <c r="E11" s="403"/>
      <c r="F11" s="403"/>
      <c r="G11" s="404" t="s">
        <v>442</v>
      </c>
      <c r="H11" s="394" t="s">
        <v>516</v>
      </c>
      <c r="I11" s="395"/>
      <c r="J11" s="395"/>
      <c r="K11" s="416"/>
    </row>
    <row r="12" spans="1:11">
      <c r="A12" s="418"/>
      <c r="B12" s="404"/>
      <c r="C12" s="404"/>
      <c r="D12" s="292" t="s">
        <v>443</v>
      </c>
      <c r="E12" s="292" t="s">
        <v>444</v>
      </c>
      <c r="F12" s="292" t="s">
        <v>445</v>
      </c>
      <c r="G12" s="404"/>
      <c r="H12" s="394" t="s">
        <v>517</v>
      </c>
      <c r="I12" s="395"/>
      <c r="J12" s="395"/>
      <c r="K12" s="416"/>
    </row>
    <row r="13" spans="1:11">
      <c r="A13" s="293" t="s">
        <v>446</v>
      </c>
      <c r="B13" s="389" t="s">
        <v>447</v>
      </c>
      <c r="C13" s="389"/>
      <c r="D13" s="389"/>
      <c r="E13" s="389"/>
      <c r="F13" s="389"/>
      <c r="G13" s="404"/>
      <c r="H13" s="394" t="s">
        <v>518</v>
      </c>
      <c r="I13" s="395"/>
      <c r="J13" s="395"/>
      <c r="K13" s="416"/>
    </row>
    <row r="14" spans="1:11">
      <c r="A14" s="285" t="s">
        <v>448</v>
      </c>
      <c r="B14" s="401" t="s">
        <v>449</v>
      </c>
      <c r="C14" s="401"/>
      <c r="D14" s="294">
        <f>SUM('Rekapitulace stavby'!AK29:AO29)</f>
        <v>0</v>
      </c>
      <c r="E14" s="294"/>
      <c r="F14" s="294">
        <f>SUM(D14:E14)</f>
        <v>0</v>
      </c>
      <c r="G14" s="404"/>
      <c r="H14" s="401"/>
      <c r="I14" s="401"/>
      <c r="J14" s="401"/>
      <c r="K14" s="410"/>
    </row>
    <row r="15" spans="1:11">
      <c r="A15" s="285" t="s">
        <v>450</v>
      </c>
      <c r="B15" s="401" t="s">
        <v>451</v>
      </c>
      <c r="C15" s="401"/>
      <c r="D15" s="294"/>
      <c r="E15" s="294"/>
      <c r="F15" s="294">
        <f>SUM(D15:E15)</f>
        <v>0</v>
      </c>
      <c r="G15" s="397"/>
      <c r="H15" s="405"/>
      <c r="I15" s="405"/>
      <c r="J15" s="405"/>
      <c r="K15" s="406"/>
    </row>
    <row r="16" spans="1:11">
      <c r="A16" s="293" t="s">
        <v>452</v>
      </c>
      <c r="B16" s="411" t="s">
        <v>447</v>
      </c>
      <c r="C16" s="412"/>
      <c r="D16" s="295"/>
      <c r="E16" s="295"/>
      <c r="F16" s="296">
        <f>SUM(F14:F15)</f>
        <v>0</v>
      </c>
      <c r="G16" s="404" t="s">
        <v>28</v>
      </c>
      <c r="H16" s="401" t="s">
        <v>519</v>
      </c>
      <c r="I16" s="401"/>
      <c r="J16" s="401"/>
      <c r="K16" s="410"/>
    </row>
    <row r="17" spans="1:11">
      <c r="A17" s="402"/>
      <c r="B17" s="403"/>
      <c r="C17" s="403"/>
      <c r="D17" s="403"/>
      <c r="E17" s="403"/>
      <c r="F17" s="403"/>
      <c r="G17" s="404"/>
      <c r="H17" s="401" t="s">
        <v>520</v>
      </c>
      <c r="I17" s="401"/>
      <c r="J17" s="401"/>
      <c r="K17" s="410"/>
    </row>
    <row r="18" spans="1:11">
      <c r="A18" s="293" t="s">
        <v>453</v>
      </c>
      <c r="B18" s="297" t="s">
        <v>454</v>
      </c>
      <c r="C18" s="298"/>
      <c r="D18" s="299"/>
      <c r="E18" s="300"/>
      <c r="F18" s="294"/>
      <c r="G18" s="404"/>
      <c r="H18" s="401" t="s">
        <v>455</v>
      </c>
      <c r="I18" s="401"/>
      <c r="J18" s="401"/>
      <c r="K18" s="410"/>
    </row>
    <row r="19" spans="1:11">
      <c r="A19" s="285" t="s">
        <v>456</v>
      </c>
      <c r="B19" s="394" t="s">
        <v>457</v>
      </c>
      <c r="C19" s="395"/>
      <c r="D19" s="396"/>
      <c r="E19" s="301"/>
      <c r="F19" s="294">
        <f>'Vedlejší náklady'!G8</f>
        <v>0</v>
      </c>
      <c r="G19" s="404"/>
      <c r="H19" s="401" t="s">
        <v>458</v>
      </c>
      <c r="I19" s="401"/>
      <c r="J19" s="401"/>
      <c r="K19" s="410"/>
    </row>
    <row r="20" spans="1:11">
      <c r="A20" s="293" t="s">
        <v>459</v>
      </c>
      <c r="B20" s="394" t="s">
        <v>460</v>
      </c>
      <c r="C20" s="395"/>
      <c r="D20" s="396"/>
      <c r="E20" s="301"/>
      <c r="F20" s="294">
        <f>'Vedlejší náklady'!G20</f>
        <v>0</v>
      </c>
      <c r="G20" s="397"/>
      <c r="H20" s="405"/>
      <c r="I20" s="405"/>
      <c r="J20" s="405"/>
      <c r="K20" s="406"/>
    </row>
    <row r="21" spans="1:11">
      <c r="A21" s="285" t="s">
        <v>461</v>
      </c>
      <c r="B21" s="394" t="s">
        <v>462</v>
      </c>
      <c r="C21" s="395"/>
      <c r="D21" s="396"/>
      <c r="E21" s="301"/>
      <c r="F21" s="294">
        <f>'Vedlejší náklady'!G26</f>
        <v>0</v>
      </c>
      <c r="G21" s="407" t="s">
        <v>463</v>
      </c>
      <c r="H21" s="401" t="s">
        <v>519</v>
      </c>
      <c r="I21" s="401"/>
      <c r="J21" s="401"/>
      <c r="K21" s="410"/>
    </row>
    <row r="22" spans="1:11">
      <c r="A22" s="293"/>
      <c r="B22" s="401"/>
      <c r="C22" s="401"/>
      <c r="D22" s="401"/>
      <c r="E22" s="301"/>
      <c r="F22" s="294"/>
      <c r="G22" s="408"/>
      <c r="H22" s="401" t="s">
        <v>520</v>
      </c>
      <c r="I22" s="401"/>
      <c r="J22" s="401"/>
      <c r="K22" s="410"/>
    </row>
    <row r="23" spans="1:11">
      <c r="A23" s="293" t="s">
        <v>464</v>
      </c>
      <c r="B23" s="389" t="s">
        <v>454</v>
      </c>
      <c r="C23" s="389"/>
      <c r="D23" s="389"/>
      <c r="E23" s="389"/>
      <c r="F23" s="302">
        <f>SUM(F19:F22)</f>
        <v>0</v>
      </c>
      <c r="G23" s="408"/>
      <c r="H23" s="401"/>
      <c r="I23" s="401"/>
      <c r="J23" s="401"/>
      <c r="K23" s="410"/>
    </row>
    <row r="24" spans="1:11">
      <c r="A24" s="402"/>
      <c r="B24" s="403"/>
      <c r="C24" s="403"/>
      <c r="D24" s="403"/>
      <c r="E24" s="403"/>
      <c r="F24" s="403"/>
      <c r="G24" s="409"/>
      <c r="H24" s="401"/>
      <c r="I24" s="401"/>
      <c r="J24" s="401"/>
      <c r="K24" s="410"/>
    </row>
    <row r="25" spans="1:11">
      <c r="A25" s="293"/>
      <c r="B25" s="389"/>
      <c r="C25" s="389"/>
      <c r="D25" s="389"/>
      <c r="E25" s="389"/>
      <c r="F25" s="389"/>
      <c r="G25" s="390" t="s">
        <v>465</v>
      </c>
      <c r="H25" s="391"/>
      <c r="I25" s="390" t="s">
        <v>466</v>
      </c>
      <c r="J25" s="392"/>
      <c r="K25" s="393"/>
    </row>
    <row r="26" spans="1:11">
      <c r="A26" s="293"/>
      <c r="B26" s="394"/>
      <c r="C26" s="395"/>
      <c r="D26" s="396"/>
      <c r="E26" s="301"/>
      <c r="F26" s="294"/>
      <c r="G26" s="397"/>
      <c r="H26" s="398"/>
      <c r="I26" s="303"/>
      <c r="K26" s="290"/>
    </row>
    <row r="27" spans="1:11">
      <c r="A27" s="293"/>
      <c r="B27" s="401"/>
      <c r="C27" s="401"/>
      <c r="D27" s="401"/>
      <c r="E27" s="301"/>
      <c r="F27" s="294"/>
      <c r="G27" s="397"/>
      <c r="H27" s="398"/>
      <c r="I27" s="303"/>
      <c r="K27" s="290"/>
    </row>
    <row r="28" spans="1:11">
      <c r="A28" s="293"/>
      <c r="B28" s="389"/>
      <c r="C28" s="389"/>
      <c r="D28" s="389"/>
      <c r="E28" s="389"/>
      <c r="F28" s="302"/>
      <c r="G28" s="397"/>
      <c r="H28" s="398"/>
      <c r="I28" s="303"/>
      <c r="K28" s="290"/>
    </row>
    <row r="29" spans="1:11">
      <c r="A29" s="402"/>
      <c r="B29" s="403"/>
      <c r="C29" s="403"/>
      <c r="D29" s="403"/>
      <c r="E29" s="403"/>
      <c r="F29" s="403"/>
      <c r="G29" s="397"/>
      <c r="H29" s="398"/>
      <c r="I29" s="303"/>
      <c r="K29" s="290"/>
    </row>
    <row r="30" spans="1:11">
      <c r="A30" s="293" t="s">
        <v>467</v>
      </c>
      <c r="B30" s="389" t="s">
        <v>468</v>
      </c>
      <c r="C30" s="389"/>
      <c r="D30" s="389"/>
      <c r="E30" s="389"/>
      <c r="F30" s="302">
        <f>SUM(F28,F23,F16)</f>
        <v>0</v>
      </c>
      <c r="G30" s="397"/>
      <c r="H30" s="398"/>
      <c r="I30" s="303"/>
      <c r="K30" s="290"/>
    </row>
    <row r="31" spans="1:11">
      <c r="A31" s="402"/>
      <c r="B31" s="403"/>
      <c r="C31" s="403"/>
      <c r="D31" s="403"/>
      <c r="E31" s="403"/>
      <c r="F31" s="403"/>
      <c r="G31" s="397"/>
      <c r="H31" s="398"/>
      <c r="I31" s="303"/>
      <c r="K31" s="290"/>
    </row>
    <row r="32" spans="1:11">
      <c r="A32" s="293" t="s">
        <v>469</v>
      </c>
      <c r="B32" s="389" t="s">
        <v>40</v>
      </c>
      <c r="C32" s="389"/>
      <c r="D32" s="389"/>
      <c r="E32" s="389"/>
      <c r="F32" s="389"/>
      <c r="G32" s="397"/>
      <c r="H32" s="398"/>
      <c r="I32" s="303"/>
      <c r="K32" s="290"/>
    </row>
    <row r="33" spans="1:12">
      <c r="A33" s="285" t="s">
        <v>470</v>
      </c>
      <c r="B33" s="404" t="s">
        <v>471</v>
      </c>
      <c r="C33" s="294">
        <f>IF(K8="A",F30,0)</f>
        <v>0</v>
      </c>
      <c r="D33" s="301">
        <v>0.15</v>
      </c>
      <c r="E33" s="304"/>
      <c r="F33" s="294">
        <f>D33*C33</f>
        <v>0</v>
      </c>
      <c r="G33" s="397"/>
      <c r="H33" s="398"/>
      <c r="I33" s="303"/>
      <c r="K33" s="290"/>
    </row>
    <row r="34" spans="1:12">
      <c r="A34" s="285" t="s">
        <v>472</v>
      </c>
      <c r="B34" s="404"/>
      <c r="C34" s="294">
        <f>IF(K8="N",F30,0)</f>
        <v>0</v>
      </c>
      <c r="D34" s="301">
        <v>0.21</v>
      </c>
      <c r="E34" s="305"/>
      <c r="F34" s="294">
        <f>D34*C34</f>
        <v>0</v>
      </c>
      <c r="G34" s="399"/>
      <c r="H34" s="400"/>
      <c r="I34" s="306"/>
      <c r="J34" s="307"/>
      <c r="K34" s="308"/>
    </row>
    <row r="35" spans="1:12" ht="13.5" thickBot="1">
      <c r="A35" s="289"/>
      <c r="K35" s="290"/>
    </row>
    <row r="36" spans="1:12" ht="19.5" thickBot="1">
      <c r="A36" s="309" t="s">
        <v>473</v>
      </c>
      <c r="B36" s="387" t="s">
        <v>474</v>
      </c>
      <c r="C36" s="387"/>
      <c r="D36" s="387"/>
      <c r="E36" s="387"/>
      <c r="F36" s="310">
        <f>SUM(F33:F34,F30)</f>
        <v>0</v>
      </c>
      <c r="G36" s="311"/>
      <c r="H36" s="312"/>
      <c r="I36" s="388" t="s">
        <v>475</v>
      </c>
      <c r="J36" s="388"/>
      <c r="K36" s="313">
        <v>44759</v>
      </c>
      <c r="L36" s="314"/>
    </row>
    <row r="37" spans="1:12" ht="6" customHeight="1"/>
    <row r="38" spans="1:12">
      <c r="A38" s="315" t="s">
        <v>476</v>
      </c>
      <c r="G38" s="316"/>
      <c r="H38" s="317"/>
      <c r="I38" s="318"/>
      <c r="J38" s="318"/>
      <c r="K38" s="318"/>
    </row>
  </sheetData>
  <mergeCells count="60">
    <mergeCell ref="B2:C2"/>
    <mergeCell ref="D2:I2"/>
    <mergeCell ref="B3:C3"/>
    <mergeCell ref="D3:I3"/>
    <mergeCell ref="J3:K6"/>
    <mergeCell ref="B4:C4"/>
    <mergeCell ref="D4:I4"/>
    <mergeCell ref="B5:C5"/>
    <mergeCell ref="D5:I5"/>
    <mergeCell ref="B6:C6"/>
    <mergeCell ref="A11:A12"/>
    <mergeCell ref="B11:C12"/>
    <mergeCell ref="D11:F11"/>
    <mergeCell ref="G11:G14"/>
    <mergeCell ref="H11:K11"/>
    <mergeCell ref="B15:C15"/>
    <mergeCell ref="G15:K15"/>
    <mergeCell ref="D6:I6"/>
    <mergeCell ref="B7:C7"/>
    <mergeCell ref="D7:K7"/>
    <mergeCell ref="B8:C8"/>
    <mergeCell ref="D8:G8"/>
    <mergeCell ref="H12:K12"/>
    <mergeCell ref="B13:F13"/>
    <mergeCell ref="H13:K13"/>
    <mergeCell ref="B14:C14"/>
    <mergeCell ref="H14:K14"/>
    <mergeCell ref="B16:C16"/>
    <mergeCell ref="G16:G19"/>
    <mergeCell ref="H16:K16"/>
    <mergeCell ref="A17:F17"/>
    <mergeCell ref="H17:K17"/>
    <mergeCell ref="H18:K18"/>
    <mergeCell ref="B19:D19"/>
    <mergeCell ref="H19:K19"/>
    <mergeCell ref="B20:D20"/>
    <mergeCell ref="G20:K20"/>
    <mergeCell ref="B21:D21"/>
    <mergeCell ref="G21:G24"/>
    <mergeCell ref="H21:K21"/>
    <mergeCell ref="B22:D22"/>
    <mergeCell ref="H22:K22"/>
    <mergeCell ref="B23:E23"/>
    <mergeCell ref="H23:K23"/>
    <mergeCell ref="A24:F24"/>
    <mergeCell ref="H24:K24"/>
    <mergeCell ref="B36:E36"/>
    <mergeCell ref="I36:J36"/>
    <mergeCell ref="B25:F25"/>
    <mergeCell ref="G25:H25"/>
    <mergeCell ref="I25:K25"/>
    <mergeCell ref="B26:D26"/>
    <mergeCell ref="G26:H34"/>
    <mergeCell ref="B27:D27"/>
    <mergeCell ref="B28:E28"/>
    <mergeCell ref="A29:F29"/>
    <mergeCell ref="B30:E30"/>
    <mergeCell ref="A31:F31"/>
    <mergeCell ref="B32:F32"/>
    <mergeCell ref="B33:B34"/>
  </mergeCells>
  <pageMargins left="0.70866141732283472" right="0.70866141732283472" top="0.78740157480314965" bottom="0.78740157480314965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X93"/>
  <sheetViews>
    <sheetView view="pageBreakPreview" topLeftCell="A13" zoomScale="115" zoomScaleNormal="100" zoomScaleSheetLayoutView="115" workbookViewId="0">
      <selection sqref="A1:G1"/>
    </sheetView>
  </sheetViews>
  <sheetFormatPr defaultColWidth="11.6640625" defaultRowHeight="12.75"/>
  <cols>
    <col min="1" max="1" width="5.6640625" style="319" customWidth="1"/>
    <col min="2" max="2" width="14.5" style="319" bestFit="1" customWidth="1"/>
    <col min="3" max="3" width="81.5" style="319" customWidth="1"/>
    <col min="4" max="4" width="6.83203125" style="319" customWidth="1"/>
    <col min="5" max="5" width="11" style="376" customWidth="1"/>
    <col min="6" max="6" width="21.33203125" style="319" customWidth="1"/>
    <col min="7" max="7" width="30.83203125" style="319" customWidth="1"/>
    <col min="8" max="8" width="97" style="319" customWidth="1"/>
    <col min="9" max="9" width="58.33203125" style="319" customWidth="1"/>
    <col min="10" max="256" width="11.6640625" style="319"/>
    <col min="257" max="257" width="5.6640625" style="319" customWidth="1"/>
    <col min="258" max="258" width="14.5" style="319" bestFit="1" customWidth="1"/>
    <col min="259" max="259" width="64.1640625" style="319" customWidth="1"/>
    <col min="260" max="260" width="4.5" style="319" bestFit="1" customWidth="1"/>
    <col min="261" max="261" width="11" style="319" customWidth="1"/>
    <col min="262" max="263" width="15" style="319" customWidth="1"/>
    <col min="264" max="264" width="97" style="319" customWidth="1"/>
    <col min="265" max="265" width="58.33203125" style="319" customWidth="1"/>
    <col min="266" max="512" width="11.6640625" style="319"/>
    <col min="513" max="513" width="5.6640625" style="319" customWidth="1"/>
    <col min="514" max="514" width="14.5" style="319" bestFit="1" customWidth="1"/>
    <col min="515" max="515" width="64.1640625" style="319" customWidth="1"/>
    <col min="516" max="516" width="4.5" style="319" bestFit="1" customWidth="1"/>
    <col min="517" max="517" width="11" style="319" customWidth="1"/>
    <col min="518" max="519" width="15" style="319" customWidth="1"/>
    <col min="520" max="520" width="97" style="319" customWidth="1"/>
    <col min="521" max="521" width="58.33203125" style="319" customWidth="1"/>
    <col min="522" max="768" width="11.6640625" style="319"/>
    <col min="769" max="769" width="5.6640625" style="319" customWidth="1"/>
    <col min="770" max="770" width="14.5" style="319" bestFit="1" customWidth="1"/>
    <col min="771" max="771" width="64.1640625" style="319" customWidth="1"/>
    <col min="772" max="772" width="4.5" style="319" bestFit="1" customWidth="1"/>
    <col min="773" max="773" width="11" style="319" customWidth="1"/>
    <col min="774" max="775" width="15" style="319" customWidth="1"/>
    <col min="776" max="776" width="97" style="319" customWidth="1"/>
    <col min="777" max="777" width="58.33203125" style="319" customWidth="1"/>
    <col min="778" max="1024" width="11.6640625" style="319"/>
    <col min="1025" max="1025" width="5.6640625" style="319" customWidth="1"/>
    <col min="1026" max="1026" width="14.5" style="319" bestFit="1" customWidth="1"/>
    <col min="1027" max="1027" width="64.1640625" style="319" customWidth="1"/>
    <col min="1028" max="1028" width="4.5" style="319" bestFit="1" customWidth="1"/>
    <col min="1029" max="1029" width="11" style="319" customWidth="1"/>
    <col min="1030" max="1031" width="15" style="319" customWidth="1"/>
    <col min="1032" max="1032" width="97" style="319" customWidth="1"/>
    <col min="1033" max="1033" width="58.33203125" style="319" customWidth="1"/>
    <col min="1034" max="1280" width="11.6640625" style="319"/>
    <col min="1281" max="1281" width="5.6640625" style="319" customWidth="1"/>
    <col min="1282" max="1282" width="14.5" style="319" bestFit="1" customWidth="1"/>
    <col min="1283" max="1283" width="64.1640625" style="319" customWidth="1"/>
    <col min="1284" max="1284" width="4.5" style="319" bestFit="1" customWidth="1"/>
    <col min="1285" max="1285" width="11" style="319" customWidth="1"/>
    <col min="1286" max="1287" width="15" style="319" customWidth="1"/>
    <col min="1288" max="1288" width="97" style="319" customWidth="1"/>
    <col min="1289" max="1289" width="58.33203125" style="319" customWidth="1"/>
    <col min="1290" max="1536" width="11.6640625" style="319"/>
    <col min="1537" max="1537" width="5.6640625" style="319" customWidth="1"/>
    <col min="1538" max="1538" width="14.5" style="319" bestFit="1" customWidth="1"/>
    <col min="1539" max="1539" width="64.1640625" style="319" customWidth="1"/>
    <col min="1540" max="1540" width="4.5" style="319" bestFit="1" customWidth="1"/>
    <col min="1541" max="1541" width="11" style="319" customWidth="1"/>
    <col min="1542" max="1543" width="15" style="319" customWidth="1"/>
    <col min="1544" max="1544" width="97" style="319" customWidth="1"/>
    <col min="1545" max="1545" width="58.33203125" style="319" customWidth="1"/>
    <col min="1546" max="1792" width="11.6640625" style="319"/>
    <col min="1793" max="1793" width="5.6640625" style="319" customWidth="1"/>
    <col min="1794" max="1794" width="14.5" style="319" bestFit="1" customWidth="1"/>
    <col min="1795" max="1795" width="64.1640625" style="319" customWidth="1"/>
    <col min="1796" max="1796" width="4.5" style="319" bestFit="1" customWidth="1"/>
    <col min="1797" max="1797" width="11" style="319" customWidth="1"/>
    <col min="1798" max="1799" width="15" style="319" customWidth="1"/>
    <col min="1800" max="1800" width="97" style="319" customWidth="1"/>
    <col min="1801" max="1801" width="58.33203125" style="319" customWidth="1"/>
    <col min="1802" max="2048" width="11.6640625" style="319"/>
    <col min="2049" max="2049" width="5.6640625" style="319" customWidth="1"/>
    <col min="2050" max="2050" width="14.5" style="319" bestFit="1" customWidth="1"/>
    <col min="2051" max="2051" width="64.1640625" style="319" customWidth="1"/>
    <col min="2052" max="2052" width="4.5" style="319" bestFit="1" customWidth="1"/>
    <col min="2053" max="2053" width="11" style="319" customWidth="1"/>
    <col min="2054" max="2055" width="15" style="319" customWidth="1"/>
    <col min="2056" max="2056" width="97" style="319" customWidth="1"/>
    <col min="2057" max="2057" width="58.33203125" style="319" customWidth="1"/>
    <col min="2058" max="2304" width="11.6640625" style="319"/>
    <col min="2305" max="2305" width="5.6640625" style="319" customWidth="1"/>
    <col min="2306" max="2306" width="14.5" style="319" bestFit="1" customWidth="1"/>
    <col min="2307" max="2307" width="64.1640625" style="319" customWidth="1"/>
    <col min="2308" max="2308" width="4.5" style="319" bestFit="1" customWidth="1"/>
    <col min="2309" max="2309" width="11" style="319" customWidth="1"/>
    <col min="2310" max="2311" width="15" style="319" customWidth="1"/>
    <col min="2312" max="2312" width="97" style="319" customWidth="1"/>
    <col min="2313" max="2313" width="58.33203125" style="319" customWidth="1"/>
    <col min="2314" max="2560" width="11.6640625" style="319"/>
    <col min="2561" max="2561" width="5.6640625" style="319" customWidth="1"/>
    <col min="2562" max="2562" width="14.5" style="319" bestFit="1" customWidth="1"/>
    <col min="2563" max="2563" width="64.1640625" style="319" customWidth="1"/>
    <col min="2564" max="2564" width="4.5" style="319" bestFit="1" customWidth="1"/>
    <col min="2565" max="2565" width="11" style="319" customWidth="1"/>
    <col min="2566" max="2567" width="15" style="319" customWidth="1"/>
    <col min="2568" max="2568" width="97" style="319" customWidth="1"/>
    <col min="2569" max="2569" width="58.33203125" style="319" customWidth="1"/>
    <col min="2570" max="2816" width="11.6640625" style="319"/>
    <col min="2817" max="2817" width="5.6640625" style="319" customWidth="1"/>
    <col min="2818" max="2818" width="14.5" style="319" bestFit="1" customWidth="1"/>
    <col min="2819" max="2819" width="64.1640625" style="319" customWidth="1"/>
    <col min="2820" max="2820" width="4.5" style="319" bestFit="1" customWidth="1"/>
    <col min="2821" max="2821" width="11" style="319" customWidth="1"/>
    <col min="2822" max="2823" width="15" style="319" customWidth="1"/>
    <col min="2824" max="2824" width="97" style="319" customWidth="1"/>
    <col min="2825" max="2825" width="58.33203125" style="319" customWidth="1"/>
    <col min="2826" max="3072" width="11.6640625" style="319"/>
    <col min="3073" max="3073" width="5.6640625" style="319" customWidth="1"/>
    <col min="3074" max="3074" width="14.5" style="319" bestFit="1" customWidth="1"/>
    <col min="3075" max="3075" width="64.1640625" style="319" customWidth="1"/>
    <col min="3076" max="3076" width="4.5" style="319" bestFit="1" customWidth="1"/>
    <col min="3077" max="3077" width="11" style="319" customWidth="1"/>
    <col min="3078" max="3079" width="15" style="319" customWidth="1"/>
    <col min="3080" max="3080" width="97" style="319" customWidth="1"/>
    <col min="3081" max="3081" width="58.33203125" style="319" customWidth="1"/>
    <col min="3082" max="3328" width="11.6640625" style="319"/>
    <col min="3329" max="3329" width="5.6640625" style="319" customWidth="1"/>
    <col min="3330" max="3330" width="14.5" style="319" bestFit="1" customWidth="1"/>
    <col min="3331" max="3331" width="64.1640625" style="319" customWidth="1"/>
    <col min="3332" max="3332" width="4.5" style="319" bestFit="1" customWidth="1"/>
    <col min="3333" max="3333" width="11" style="319" customWidth="1"/>
    <col min="3334" max="3335" width="15" style="319" customWidth="1"/>
    <col min="3336" max="3336" width="97" style="319" customWidth="1"/>
    <col min="3337" max="3337" width="58.33203125" style="319" customWidth="1"/>
    <col min="3338" max="3584" width="11.6640625" style="319"/>
    <col min="3585" max="3585" width="5.6640625" style="319" customWidth="1"/>
    <col min="3586" max="3586" width="14.5" style="319" bestFit="1" customWidth="1"/>
    <col min="3587" max="3587" width="64.1640625" style="319" customWidth="1"/>
    <col min="3588" max="3588" width="4.5" style="319" bestFit="1" customWidth="1"/>
    <col min="3589" max="3589" width="11" style="319" customWidth="1"/>
    <col min="3590" max="3591" width="15" style="319" customWidth="1"/>
    <col min="3592" max="3592" width="97" style="319" customWidth="1"/>
    <col min="3593" max="3593" width="58.33203125" style="319" customWidth="1"/>
    <col min="3594" max="3840" width="11.6640625" style="319"/>
    <col min="3841" max="3841" width="5.6640625" style="319" customWidth="1"/>
    <col min="3842" max="3842" width="14.5" style="319" bestFit="1" customWidth="1"/>
    <col min="3843" max="3843" width="64.1640625" style="319" customWidth="1"/>
    <col min="3844" max="3844" width="4.5" style="319" bestFit="1" customWidth="1"/>
    <col min="3845" max="3845" width="11" style="319" customWidth="1"/>
    <col min="3846" max="3847" width="15" style="319" customWidth="1"/>
    <col min="3848" max="3848" width="97" style="319" customWidth="1"/>
    <col min="3849" max="3849" width="58.33203125" style="319" customWidth="1"/>
    <col min="3850" max="4096" width="11.6640625" style="319"/>
    <col min="4097" max="4097" width="5.6640625" style="319" customWidth="1"/>
    <col min="4098" max="4098" width="14.5" style="319" bestFit="1" customWidth="1"/>
    <col min="4099" max="4099" width="64.1640625" style="319" customWidth="1"/>
    <col min="4100" max="4100" width="4.5" style="319" bestFit="1" customWidth="1"/>
    <col min="4101" max="4101" width="11" style="319" customWidth="1"/>
    <col min="4102" max="4103" width="15" style="319" customWidth="1"/>
    <col min="4104" max="4104" width="97" style="319" customWidth="1"/>
    <col min="4105" max="4105" width="58.33203125" style="319" customWidth="1"/>
    <col min="4106" max="4352" width="11.6640625" style="319"/>
    <col min="4353" max="4353" width="5.6640625" style="319" customWidth="1"/>
    <col min="4354" max="4354" width="14.5" style="319" bestFit="1" customWidth="1"/>
    <col min="4355" max="4355" width="64.1640625" style="319" customWidth="1"/>
    <col min="4356" max="4356" width="4.5" style="319" bestFit="1" customWidth="1"/>
    <col min="4357" max="4357" width="11" style="319" customWidth="1"/>
    <col min="4358" max="4359" width="15" style="319" customWidth="1"/>
    <col min="4360" max="4360" width="97" style="319" customWidth="1"/>
    <col min="4361" max="4361" width="58.33203125" style="319" customWidth="1"/>
    <col min="4362" max="4608" width="11.6640625" style="319"/>
    <col min="4609" max="4609" width="5.6640625" style="319" customWidth="1"/>
    <col min="4610" max="4610" width="14.5" style="319" bestFit="1" customWidth="1"/>
    <col min="4611" max="4611" width="64.1640625" style="319" customWidth="1"/>
    <col min="4612" max="4612" width="4.5" style="319" bestFit="1" customWidth="1"/>
    <col min="4613" max="4613" width="11" style="319" customWidth="1"/>
    <col min="4614" max="4615" width="15" style="319" customWidth="1"/>
    <col min="4616" max="4616" width="97" style="319" customWidth="1"/>
    <col min="4617" max="4617" width="58.33203125" style="319" customWidth="1"/>
    <col min="4618" max="4864" width="11.6640625" style="319"/>
    <col min="4865" max="4865" width="5.6640625" style="319" customWidth="1"/>
    <col min="4866" max="4866" width="14.5" style="319" bestFit="1" customWidth="1"/>
    <col min="4867" max="4867" width="64.1640625" style="319" customWidth="1"/>
    <col min="4868" max="4868" width="4.5" style="319" bestFit="1" customWidth="1"/>
    <col min="4869" max="4869" width="11" style="319" customWidth="1"/>
    <col min="4870" max="4871" width="15" style="319" customWidth="1"/>
    <col min="4872" max="4872" width="97" style="319" customWidth="1"/>
    <col min="4873" max="4873" width="58.33203125" style="319" customWidth="1"/>
    <col min="4874" max="5120" width="11.6640625" style="319"/>
    <col min="5121" max="5121" width="5.6640625" style="319" customWidth="1"/>
    <col min="5122" max="5122" width="14.5" style="319" bestFit="1" customWidth="1"/>
    <col min="5123" max="5123" width="64.1640625" style="319" customWidth="1"/>
    <col min="5124" max="5124" width="4.5" style="319" bestFit="1" customWidth="1"/>
    <col min="5125" max="5125" width="11" style="319" customWidth="1"/>
    <col min="5126" max="5127" width="15" style="319" customWidth="1"/>
    <col min="5128" max="5128" width="97" style="319" customWidth="1"/>
    <col min="5129" max="5129" width="58.33203125" style="319" customWidth="1"/>
    <col min="5130" max="5376" width="11.6640625" style="319"/>
    <col min="5377" max="5377" width="5.6640625" style="319" customWidth="1"/>
    <col min="5378" max="5378" width="14.5" style="319" bestFit="1" customWidth="1"/>
    <col min="5379" max="5379" width="64.1640625" style="319" customWidth="1"/>
    <col min="5380" max="5380" width="4.5" style="319" bestFit="1" customWidth="1"/>
    <col min="5381" max="5381" width="11" style="319" customWidth="1"/>
    <col min="5382" max="5383" width="15" style="319" customWidth="1"/>
    <col min="5384" max="5384" width="97" style="319" customWidth="1"/>
    <col min="5385" max="5385" width="58.33203125" style="319" customWidth="1"/>
    <col min="5386" max="5632" width="11.6640625" style="319"/>
    <col min="5633" max="5633" width="5.6640625" style="319" customWidth="1"/>
    <col min="5634" max="5634" width="14.5" style="319" bestFit="1" customWidth="1"/>
    <col min="5635" max="5635" width="64.1640625" style="319" customWidth="1"/>
    <col min="5636" max="5636" width="4.5" style="319" bestFit="1" customWidth="1"/>
    <col min="5637" max="5637" width="11" style="319" customWidth="1"/>
    <col min="5638" max="5639" width="15" style="319" customWidth="1"/>
    <col min="5640" max="5640" width="97" style="319" customWidth="1"/>
    <col min="5641" max="5641" width="58.33203125" style="319" customWidth="1"/>
    <col min="5642" max="5888" width="11.6640625" style="319"/>
    <col min="5889" max="5889" width="5.6640625" style="319" customWidth="1"/>
    <col min="5890" max="5890" width="14.5" style="319" bestFit="1" customWidth="1"/>
    <col min="5891" max="5891" width="64.1640625" style="319" customWidth="1"/>
    <col min="5892" max="5892" width="4.5" style="319" bestFit="1" customWidth="1"/>
    <col min="5893" max="5893" width="11" style="319" customWidth="1"/>
    <col min="5894" max="5895" width="15" style="319" customWidth="1"/>
    <col min="5896" max="5896" width="97" style="319" customWidth="1"/>
    <col min="5897" max="5897" width="58.33203125" style="319" customWidth="1"/>
    <col min="5898" max="6144" width="11.6640625" style="319"/>
    <col min="6145" max="6145" width="5.6640625" style="319" customWidth="1"/>
    <col min="6146" max="6146" width="14.5" style="319" bestFit="1" customWidth="1"/>
    <col min="6147" max="6147" width="64.1640625" style="319" customWidth="1"/>
    <col min="6148" max="6148" width="4.5" style="319" bestFit="1" customWidth="1"/>
    <col min="6149" max="6149" width="11" style="319" customWidth="1"/>
    <col min="6150" max="6151" width="15" style="319" customWidth="1"/>
    <col min="6152" max="6152" width="97" style="319" customWidth="1"/>
    <col min="6153" max="6153" width="58.33203125" style="319" customWidth="1"/>
    <col min="6154" max="6400" width="11.6640625" style="319"/>
    <col min="6401" max="6401" width="5.6640625" style="319" customWidth="1"/>
    <col min="6402" max="6402" width="14.5" style="319" bestFit="1" customWidth="1"/>
    <col min="6403" max="6403" width="64.1640625" style="319" customWidth="1"/>
    <col min="6404" max="6404" width="4.5" style="319" bestFit="1" customWidth="1"/>
    <col min="6405" max="6405" width="11" style="319" customWidth="1"/>
    <col min="6406" max="6407" width="15" style="319" customWidth="1"/>
    <col min="6408" max="6408" width="97" style="319" customWidth="1"/>
    <col min="6409" max="6409" width="58.33203125" style="319" customWidth="1"/>
    <col min="6410" max="6656" width="11.6640625" style="319"/>
    <col min="6657" max="6657" width="5.6640625" style="319" customWidth="1"/>
    <col min="6658" max="6658" width="14.5" style="319" bestFit="1" customWidth="1"/>
    <col min="6659" max="6659" width="64.1640625" style="319" customWidth="1"/>
    <col min="6660" max="6660" width="4.5" style="319" bestFit="1" customWidth="1"/>
    <col min="6661" max="6661" width="11" style="319" customWidth="1"/>
    <col min="6662" max="6663" width="15" style="319" customWidth="1"/>
    <col min="6664" max="6664" width="97" style="319" customWidth="1"/>
    <col min="6665" max="6665" width="58.33203125" style="319" customWidth="1"/>
    <col min="6666" max="6912" width="11.6640625" style="319"/>
    <col min="6913" max="6913" width="5.6640625" style="319" customWidth="1"/>
    <col min="6914" max="6914" width="14.5" style="319" bestFit="1" customWidth="1"/>
    <col min="6915" max="6915" width="64.1640625" style="319" customWidth="1"/>
    <col min="6916" max="6916" width="4.5" style="319" bestFit="1" customWidth="1"/>
    <col min="6917" max="6917" width="11" style="319" customWidth="1"/>
    <col min="6918" max="6919" width="15" style="319" customWidth="1"/>
    <col min="6920" max="6920" width="97" style="319" customWidth="1"/>
    <col min="6921" max="6921" width="58.33203125" style="319" customWidth="1"/>
    <col min="6922" max="7168" width="11.6640625" style="319"/>
    <col min="7169" max="7169" width="5.6640625" style="319" customWidth="1"/>
    <col min="7170" max="7170" width="14.5" style="319" bestFit="1" customWidth="1"/>
    <col min="7171" max="7171" width="64.1640625" style="319" customWidth="1"/>
    <col min="7172" max="7172" width="4.5" style="319" bestFit="1" customWidth="1"/>
    <col min="7173" max="7173" width="11" style="319" customWidth="1"/>
    <col min="7174" max="7175" width="15" style="319" customWidth="1"/>
    <col min="7176" max="7176" width="97" style="319" customWidth="1"/>
    <col min="7177" max="7177" width="58.33203125" style="319" customWidth="1"/>
    <col min="7178" max="7424" width="11.6640625" style="319"/>
    <col min="7425" max="7425" width="5.6640625" style="319" customWidth="1"/>
    <col min="7426" max="7426" width="14.5" style="319" bestFit="1" customWidth="1"/>
    <col min="7427" max="7427" width="64.1640625" style="319" customWidth="1"/>
    <col min="7428" max="7428" width="4.5" style="319" bestFit="1" customWidth="1"/>
    <col min="7429" max="7429" width="11" style="319" customWidth="1"/>
    <col min="7430" max="7431" width="15" style="319" customWidth="1"/>
    <col min="7432" max="7432" width="97" style="319" customWidth="1"/>
    <col min="7433" max="7433" width="58.33203125" style="319" customWidth="1"/>
    <col min="7434" max="7680" width="11.6640625" style="319"/>
    <col min="7681" max="7681" width="5.6640625" style="319" customWidth="1"/>
    <col min="7682" max="7682" width="14.5" style="319" bestFit="1" customWidth="1"/>
    <col min="7683" max="7683" width="64.1640625" style="319" customWidth="1"/>
    <col min="7684" max="7684" width="4.5" style="319" bestFit="1" customWidth="1"/>
    <col min="7685" max="7685" width="11" style="319" customWidth="1"/>
    <col min="7686" max="7687" width="15" style="319" customWidth="1"/>
    <col min="7688" max="7688" width="97" style="319" customWidth="1"/>
    <col min="7689" max="7689" width="58.33203125" style="319" customWidth="1"/>
    <col min="7690" max="7936" width="11.6640625" style="319"/>
    <col min="7937" max="7937" width="5.6640625" style="319" customWidth="1"/>
    <col min="7938" max="7938" width="14.5" style="319" bestFit="1" customWidth="1"/>
    <col min="7939" max="7939" width="64.1640625" style="319" customWidth="1"/>
    <col min="7940" max="7940" width="4.5" style="319" bestFit="1" customWidth="1"/>
    <col min="7941" max="7941" width="11" style="319" customWidth="1"/>
    <col min="7942" max="7943" width="15" style="319" customWidth="1"/>
    <col min="7944" max="7944" width="97" style="319" customWidth="1"/>
    <col min="7945" max="7945" width="58.33203125" style="319" customWidth="1"/>
    <col min="7946" max="8192" width="11.6640625" style="319"/>
    <col min="8193" max="8193" width="5.6640625" style="319" customWidth="1"/>
    <col min="8194" max="8194" width="14.5" style="319" bestFit="1" customWidth="1"/>
    <col min="8195" max="8195" width="64.1640625" style="319" customWidth="1"/>
    <col min="8196" max="8196" width="4.5" style="319" bestFit="1" customWidth="1"/>
    <col min="8197" max="8197" width="11" style="319" customWidth="1"/>
    <col min="8198" max="8199" width="15" style="319" customWidth="1"/>
    <col min="8200" max="8200" width="97" style="319" customWidth="1"/>
    <col min="8201" max="8201" width="58.33203125" style="319" customWidth="1"/>
    <col min="8202" max="8448" width="11.6640625" style="319"/>
    <col min="8449" max="8449" width="5.6640625" style="319" customWidth="1"/>
    <col min="8450" max="8450" width="14.5" style="319" bestFit="1" customWidth="1"/>
    <col min="8451" max="8451" width="64.1640625" style="319" customWidth="1"/>
    <col min="8452" max="8452" width="4.5" style="319" bestFit="1" customWidth="1"/>
    <col min="8453" max="8453" width="11" style="319" customWidth="1"/>
    <col min="8454" max="8455" width="15" style="319" customWidth="1"/>
    <col min="8456" max="8456" width="97" style="319" customWidth="1"/>
    <col min="8457" max="8457" width="58.33203125" style="319" customWidth="1"/>
    <col min="8458" max="8704" width="11.6640625" style="319"/>
    <col min="8705" max="8705" width="5.6640625" style="319" customWidth="1"/>
    <col min="8706" max="8706" width="14.5" style="319" bestFit="1" customWidth="1"/>
    <col min="8707" max="8707" width="64.1640625" style="319" customWidth="1"/>
    <col min="8708" max="8708" width="4.5" style="319" bestFit="1" customWidth="1"/>
    <col min="8709" max="8709" width="11" style="319" customWidth="1"/>
    <col min="8710" max="8711" width="15" style="319" customWidth="1"/>
    <col min="8712" max="8712" width="97" style="319" customWidth="1"/>
    <col min="8713" max="8713" width="58.33203125" style="319" customWidth="1"/>
    <col min="8714" max="8960" width="11.6640625" style="319"/>
    <col min="8961" max="8961" width="5.6640625" style="319" customWidth="1"/>
    <col min="8962" max="8962" width="14.5" style="319" bestFit="1" customWidth="1"/>
    <col min="8963" max="8963" width="64.1640625" style="319" customWidth="1"/>
    <col min="8964" max="8964" width="4.5" style="319" bestFit="1" customWidth="1"/>
    <col min="8965" max="8965" width="11" style="319" customWidth="1"/>
    <col min="8966" max="8967" width="15" style="319" customWidth="1"/>
    <col min="8968" max="8968" width="97" style="319" customWidth="1"/>
    <col min="8969" max="8969" width="58.33203125" style="319" customWidth="1"/>
    <col min="8970" max="9216" width="11.6640625" style="319"/>
    <col min="9217" max="9217" width="5.6640625" style="319" customWidth="1"/>
    <col min="9218" max="9218" width="14.5" style="319" bestFit="1" customWidth="1"/>
    <col min="9219" max="9219" width="64.1640625" style="319" customWidth="1"/>
    <col min="9220" max="9220" width="4.5" style="319" bestFit="1" customWidth="1"/>
    <col min="9221" max="9221" width="11" style="319" customWidth="1"/>
    <col min="9222" max="9223" width="15" style="319" customWidth="1"/>
    <col min="9224" max="9224" width="97" style="319" customWidth="1"/>
    <col min="9225" max="9225" width="58.33203125" style="319" customWidth="1"/>
    <col min="9226" max="9472" width="11.6640625" style="319"/>
    <col min="9473" max="9473" width="5.6640625" style="319" customWidth="1"/>
    <col min="9474" max="9474" width="14.5" style="319" bestFit="1" customWidth="1"/>
    <col min="9475" max="9475" width="64.1640625" style="319" customWidth="1"/>
    <col min="9476" max="9476" width="4.5" style="319" bestFit="1" customWidth="1"/>
    <col min="9477" max="9477" width="11" style="319" customWidth="1"/>
    <col min="9478" max="9479" width="15" style="319" customWidth="1"/>
    <col min="9480" max="9480" width="97" style="319" customWidth="1"/>
    <col min="9481" max="9481" width="58.33203125" style="319" customWidth="1"/>
    <col min="9482" max="9728" width="11.6640625" style="319"/>
    <col min="9729" max="9729" width="5.6640625" style="319" customWidth="1"/>
    <col min="9730" max="9730" width="14.5" style="319" bestFit="1" customWidth="1"/>
    <col min="9731" max="9731" width="64.1640625" style="319" customWidth="1"/>
    <col min="9732" max="9732" width="4.5" style="319" bestFit="1" customWidth="1"/>
    <col min="9733" max="9733" width="11" style="319" customWidth="1"/>
    <col min="9734" max="9735" width="15" style="319" customWidth="1"/>
    <col min="9736" max="9736" width="97" style="319" customWidth="1"/>
    <col min="9737" max="9737" width="58.33203125" style="319" customWidth="1"/>
    <col min="9738" max="9984" width="11.6640625" style="319"/>
    <col min="9985" max="9985" width="5.6640625" style="319" customWidth="1"/>
    <col min="9986" max="9986" width="14.5" style="319" bestFit="1" customWidth="1"/>
    <col min="9987" max="9987" width="64.1640625" style="319" customWidth="1"/>
    <col min="9988" max="9988" width="4.5" style="319" bestFit="1" customWidth="1"/>
    <col min="9989" max="9989" width="11" style="319" customWidth="1"/>
    <col min="9990" max="9991" width="15" style="319" customWidth="1"/>
    <col min="9992" max="9992" width="97" style="319" customWidth="1"/>
    <col min="9993" max="9993" width="58.33203125" style="319" customWidth="1"/>
    <col min="9994" max="10240" width="11.6640625" style="319"/>
    <col min="10241" max="10241" width="5.6640625" style="319" customWidth="1"/>
    <col min="10242" max="10242" width="14.5" style="319" bestFit="1" customWidth="1"/>
    <col min="10243" max="10243" width="64.1640625" style="319" customWidth="1"/>
    <col min="10244" max="10244" width="4.5" style="319" bestFit="1" customWidth="1"/>
    <col min="10245" max="10245" width="11" style="319" customWidth="1"/>
    <col min="10246" max="10247" width="15" style="319" customWidth="1"/>
    <col min="10248" max="10248" width="97" style="319" customWidth="1"/>
    <col min="10249" max="10249" width="58.33203125" style="319" customWidth="1"/>
    <col min="10250" max="10496" width="11.6640625" style="319"/>
    <col min="10497" max="10497" width="5.6640625" style="319" customWidth="1"/>
    <col min="10498" max="10498" width="14.5" style="319" bestFit="1" customWidth="1"/>
    <col min="10499" max="10499" width="64.1640625" style="319" customWidth="1"/>
    <col min="10500" max="10500" width="4.5" style="319" bestFit="1" customWidth="1"/>
    <col min="10501" max="10501" width="11" style="319" customWidth="1"/>
    <col min="10502" max="10503" width="15" style="319" customWidth="1"/>
    <col min="10504" max="10504" width="97" style="319" customWidth="1"/>
    <col min="10505" max="10505" width="58.33203125" style="319" customWidth="1"/>
    <col min="10506" max="10752" width="11.6640625" style="319"/>
    <col min="10753" max="10753" width="5.6640625" style="319" customWidth="1"/>
    <col min="10754" max="10754" width="14.5" style="319" bestFit="1" customWidth="1"/>
    <col min="10755" max="10755" width="64.1640625" style="319" customWidth="1"/>
    <col min="10756" max="10756" width="4.5" style="319" bestFit="1" customWidth="1"/>
    <col min="10757" max="10757" width="11" style="319" customWidth="1"/>
    <col min="10758" max="10759" width="15" style="319" customWidth="1"/>
    <col min="10760" max="10760" width="97" style="319" customWidth="1"/>
    <col min="10761" max="10761" width="58.33203125" style="319" customWidth="1"/>
    <col min="10762" max="11008" width="11.6640625" style="319"/>
    <col min="11009" max="11009" width="5.6640625" style="319" customWidth="1"/>
    <col min="11010" max="11010" width="14.5" style="319" bestFit="1" customWidth="1"/>
    <col min="11011" max="11011" width="64.1640625" style="319" customWidth="1"/>
    <col min="11012" max="11012" width="4.5" style="319" bestFit="1" customWidth="1"/>
    <col min="11013" max="11013" width="11" style="319" customWidth="1"/>
    <col min="11014" max="11015" width="15" style="319" customWidth="1"/>
    <col min="11016" max="11016" width="97" style="319" customWidth="1"/>
    <col min="11017" max="11017" width="58.33203125" style="319" customWidth="1"/>
    <col min="11018" max="11264" width="11.6640625" style="319"/>
    <col min="11265" max="11265" width="5.6640625" style="319" customWidth="1"/>
    <col min="11266" max="11266" width="14.5" style="319" bestFit="1" customWidth="1"/>
    <col min="11267" max="11267" width="64.1640625" style="319" customWidth="1"/>
    <col min="11268" max="11268" width="4.5" style="319" bestFit="1" customWidth="1"/>
    <col min="11269" max="11269" width="11" style="319" customWidth="1"/>
    <col min="11270" max="11271" width="15" style="319" customWidth="1"/>
    <col min="11272" max="11272" width="97" style="319" customWidth="1"/>
    <col min="11273" max="11273" width="58.33203125" style="319" customWidth="1"/>
    <col min="11274" max="11520" width="11.6640625" style="319"/>
    <col min="11521" max="11521" width="5.6640625" style="319" customWidth="1"/>
    <col min="11522" max="11522" width="14.5" style="319" bestFit="1" customWidth="1"/>
    <col min="11523" max="11523" width="64.1640625" style="319" customWidth="1"/>
    <col min="11524" max="11524" width="4.5" style="319" bestFit="1" customWidth="1"/>
    <col min="11525" max="11525" width="11" style="319" customWidth="1"/>
    <col min="11526" max="11527" width="15" style="319" customWidth="1"/>
    <col min="11528" max="11528" width="97" style="319" customWidth="1"/>
    <col min="11529" max="11529" width="58.33203125" style="319" customWidth="1"/>
    <col min="11530" max="11776" width="11.6640625" style="319"/>
    <col min="11777" max="11777" width="5.6640625" style="319" customWidth="1"/>
    <col min="11778" max="11778" width="14.5" style="319" bestFit="1" customWidth="1"/>
    <col min="11779" max="11779" width="64.1640625" style="319" customWidth="1"/>
    <col min="11780" max="11780" width="4.5" style="319" bestFit="1" customWidth="1"/>
    <col min="11781" max="11781" width="11" style="319" customWidth="1"/>
    <col min="11782" max="11783" width="15" style="319" customWidth="1"/>
    <col min="11784" max="11784" width="97" style="319" customWidth="1"/>
    <col min="11785" max="11785" width="58.33203125" style="319" customWidth="1"/>
    <col min="11786" max="12032" width="11.6640625" style="319"/>
    <col min="12033" max="12033" width="5.6640625" style="319" customWidth="1"/>
    <col min="12034" max="12034" width="14.5" style="319" bestFit="1" customWidth="1"/>
    <col min="12035" max="12035" width="64.1640625" style="319" customWidth="1"/>
    <col min="12036" max="12036" width="4.5" style="319" bestFit="1" customWidth="1"/>
    <col min="12037" max="12037" width="11" style="319" customWidth="1"/>
    <col min="12038" max="12039" width="15" style="319" customWidth="1"/>
    <col min="12040" max="12040" width="97" style="319" customWidth="1"/>
    <col min="12041" max="12041" width="58.33203125" style="319" customWidth="1"/>
    <col min="12042" max="12288" width="11.6640625" style="319"/>
    <col min="12289" max="12289" width="5.6640625" style="319" customWidth="1"/>
    <col min="12290" max="12290" width="14.5" style="319" bestFit="1" customWidth="1"/>
    <col min="12291" max="12291" width="64.1640625" style="319" customWidth="1"/>
    <col min="12292" max="12292" width="4.5" style="319" bestFit="1" customWidth="1"/>
    <col min="12293" max="12293" width="11" style="319" customWidth="1"/>
    <col min="12294" max="12295" width="15" style="319" customWidth="1"/>
    <col min="12296" max="12296" width="97" style="319" customWidth="1"/>
    <col min="12297" max="12297" width="58.33203125" style="319" customWidth="1"/>
    <col min="12298" max="12544" width="11.6640625" style="319"/>
    <col min="12545" max="12545" width="5.6640625" style="319" customWidth="1"/>
    <col min="12546" max="12546" width="14.5" style="319" bestFit="1" customWidth="1"/>
    <col min="12547" max="12547" width="64.1640625" style="319" customWidth="1"/>
    <col min="12548" max="12548" width="4.5" style="319" bestFit="1" customWidth="1"/>
    <col min="12549" max="12549" width="11" style="319" customWidth="1"/>
    <col min="12550" max="12551" width="15" style="319" customWidth="1"/>
    <col min="12552" max="12552" width="97" style="319" customWidth="1"/>
    <col min="12553" max="12553" width="58.33203125" style="319" customWidth="1"/>
    <col min="12554" max="12800" width="11.6640625" style="319"/>
    <col min="12801" max="12801" width="5.6640625" style="319" customWidth="1"/>
    <col min="12802" max="12802" width="14.5" style="319" bestFit="1" customWidth="1"/>
    <col min="12803" max="12803" width="64.1640625" style="319" customWidth="1"/>
    <col min="12804" max="12804" width="4.5" style="319" bestFit="1" customWidth="1"/>
    <col min="12805" max="12805" width="11" style="319" customWidth="1"/>
    <col min="12806" max="12807" width="15" style="319" customWidth="1"/>
    <col min="12808" max="12808" width="97" style="319" customWidth="1"/>
    <col min="12809" max="12809" width="58.33203125" style="319" customWidth="1"/>
    <col min="12810" max="13056" width="11.6640625" style="319"/>
    <col min="13057" max="13057" width="5.6640625" style="319" customWidth="1"/>
    <col min="13058" max="13058" width="14.5" style="319" bestFit="1" customWidth="1"/>
    <col min="13059" max="13059" width="64.1640625" style="319" customWidth="1"/>
    <col min="13060" max="13060" width="4.5" style="319" bestFit="1" customWidth="1"/>
    <col min="13061" max="13061" width="11" style="319" customWidth="1"/>
    <col min="13062" max="13063" width="15" style="319" customWidth="1"/>
    <col min="13064" max="13064" width="97" style="319" customWidth="1"/>
    <col min="13065" max="13065" width="58.33203125" style="319" customWidth="1"/>
    <col min="13066" max="13312" width="11.6640625" style="319"/>
    <col min="13313" max="13313" width="5.6640625" style="319" customWidth="1"/>
    <col min="13314" max="13314" width="14.5" style="319" bestFit="1" customWidth="1"/>
    <col min="13315" max="13315" width="64.1640625" style="319" customWidth="1"/>
    <col min="13316" max="13316" width="4.5" style="319" bestFit="1" customWidth="1"/>
    <col min="13317" max="13317" width="11" style="319" customWidth="1"/>
    <col min="13318" max="13319" width="15" style="319" customWidth="1"/>
    <col min="13320" max="13320" width="97" style="319" customWidth="1"/>
    <col min="13321" max="13321" width="58.33203125" style="319" customWidth="1"/>
    <col min="13322" max="13568" width="11.6640625" style="319"/>
    <col min="13569" max="13569" width="5.6640625" style="319" customWidth="1"/>
    <col min="13570" max="13570" width="14.5" style="319" bestFit="1" customWidth="1"/>
    <col min="13571" max="13571" width="64.1640625" style="319" customWidth="1"/>
    <col min="13572" max="13572" width="4.5" style="319" bestFit="1" customWidth="1"/>
    <col min="13573" max="13573" width="11" style="319" customWidth="1"/>
    <col min="13574" max="13575" width="15" style="319" customWidth="1"/>
    <col min="13576" max="13576" width="97" style="319" customWidth="1"/>
    <col min="13577" max="13577" width="58.33203125" style="319" customWidth="1"/>
    <col min="13578" max="13824" width="11.6640625" style="319"/>
    <col min="13825" max="13825" width="5.6640625" style="319" customWidth="1"/>
    <col min="13826" max="13826" width="14.5" style="319" bestFit="1" customWidth="1"/>
    <col min="13827" max="13827" width="64.1640625" style="319" customWidth="1"/>
    <col min="13828" max="13828" width="4.5" style="319" bestFit="1" customWidth="1"/>
    <col min="13829" max="13829" width="11" style="319" customWidth="1"/>
    <col min="13830" max="13831" width="15" style="319" customWidth="1"/>
    <col min="13832" max="13832" width="97" style="319" customWidth="1"/>
    <col min="13833" max="13833" width="58.33203125" style="319" customWidth="1"/>
    <col min="13834" max="14080" width="11.6640625" style="319"/>
    <col min="14081" max="14081" width="5.6640625" style="319" customWidth="1"/>
    <col min="14082" max="14082" width="14.5" style="319" bestFit="1" customWidth="1"/>
    <col min="14083" max="14083" width="64.1640625" style="319" customWidth="1"/>
    <col min="14084" max="14084" width="4.5" style="319" bestFit="1" customWidth="1"/>
    <col min="14085" max="14085" width="11" style="319" customWidth="1"/>
    <col min="14086" max="14087" width="15" style="319" customWidth="1"/>
    <col min="14088" max="14088" width="97" style="319" customWidth="1"/>
    <col min="14089" max="14089" width="58.33203125" style="319" customWidth="1"/>
    <col min="14090" max="14336" width="11.6640625" style="319"/>
    <col min="14337" max="14337" width="5.6640625" style="319" customWidth="1"/>
    <col min="14338" max="14338" width="14.5" style="319" bestFit="1" customWidth="1"/>
    <col min="14339" max="14339" width="64.1640625" style="319" customWidth="1"/>
    <col min="14340" max="14340" width="4.5" style="319" bestFit="1" customWidth="1"/>
    <col min="14341" max="14341" width="11" style="319" customWidth="1"/>
    <col min="14342" max="14343" width="15" style="319" customWidth="1"/>
    <col min="14344" max="14344" width="97" style="319" customWidth="1"/>
    <col min="14345" max="14345" width="58.33203125" style="319" customWidth="1"/>
    <col min="14346" max="14592" width="11.6640625" style="319"/>
    <col min="14593" max="14593" width="5.6640625" style="319" customWidth="1"/>
    <col min="14594" max="14594" width="14.5" style="319" bestFit="1" customWidth="1"/>
    <col min="14595" max="14595" width="64.1640625" style="319" customWidth="1"/>
    <col min="14596" max="14596" width="4.5" style="319" bestFit="1" customWidth="1"/>
    <col min="14597" max="14597" width="11" style="319" customWidth="1"/>
    <col min="14598" max="14599" width="15" style="319" customWidth="1"/>
    <col min="14600" max="14600" width="97" style="319" customWidth="1"/>
    <col min="14601" max="14601" width="58.33203125" style="319" customWidth="1"/>
    <col min="14602" max="14848" width="11.6640625" style="319"/>
    <col min="14849" max="14849" width="5.6640625" style="319" customWidth="1"/>
    <col min="14850" max="14850" width="14.5" style="319" bestFit="1" customWidth="1"/>
    <col min="14851" max="14851" width="64.1640625" style="319" customWidth="1"/>
    <col min="14852" max="14852" width="4.5" style="319" bestFit="1" customWidth="1"/>
    <col min="14853" max="14853" width="11" style="319" customWidth="1"/>
    <col min="14854" max="14855" width="15" style="319" customWidth="1"/>
    <col min="14856" max="14856" width="97" style="319" customWidth="1"/>
    <col min="14857" max="14857" width="58.33203125" style="319" customWidth="1"/>
    <col min="14858" max="15104" width="11.6640625" style="319"/>
    <col min="15105" max="15105" width="5.6640625" style="319" customWidth="1"/>
    <col min="15106" max="15106" width="14.5" style="319" bestFit="1" customWidth="1"/>
    <col min="15107" max="15107" width="64.1640625" style="319" customWidth="1"/>
    <col min="15108" max="15108" width="4.5" style="319" bestFit="1" customWidth="1"/>
    <col min="15109" max="15109" width="11" style="319" customWidth="1"/>
    <col min="15110" max="15111" width="15" style="319" customWidth="1"/>
    <col min="15112" max="15112" width="97" style="319" customWidth="1"/>
    <col min="15113" max="15113" width="58.33203125" style="319" customWidth="1"/>
    <col min="15114" max="15360" width="11.6640625" style="319"/>
    <col min="15361" max="15361" width="5.6640625" style="319" customWidth="1"/>
    <col min="15362" max="15362" width="14.5" style="319" bestFit="1" customWidth="1"/>
    <col min="15363" max="15363" width="64.1640625" style="319" customWidth="1"/>
    <col min="15364" max="15364" width="4.5" style="319" bestFit="1" customWidth="1"/>
    <col min="15365" max="15365" width="11" style="319" customWidth="1"/>
    <col min="15366" max="15367" width="15" style="319" customWidth="1"/>
    <col min="15368" max="15368" width="97" style="319" customWidth="1"/>
    <col min="15369" max="15369" width="58.33203125" style="319" customWidth="1"/>
    <col min="15370" max="15616" width="11.6640625" style="319"/>
    <col min="15617" max="15617" width="5.6640625" style="319" customWidth="1"/>
    <col min="15618" max="15618" width="14.5" style="319" bestFit="1" customWidth="1"/>
    <col min="15619" max="15619" width="64.1640625" style="319" customWidth="1"/>
    <col min="15620" max="15620" width="4.5" style="319" bestFit="1" customWidth="1"/>
    <col min="15621" max="15621" width="11" style="319" customWidth="1"/>
    <col min="15622" max="15623" width="15" style="319" customWidth="1"/>
    <col min="15624" max="15624" width="97" style="319" customWidth="1"/>
    <col min="15625" max="15625" width="58.33203125" style="319" customWidth="1"/>
    <col min="15626" max="15872" width="11.6640625" style="319"/>
    <col min="15873" max="15873" width="5.6640625" style="319" customWidth="1"/>
    <col min="15874" max="15874" width="14.5" style="319" bestFit="1" customWidth="1"/>
    <col min="15875" max="15875" width="64.1640625" style="319" customWidth="1"/>
    <col min="15876" max="15876" width="4.5" style="319" bestFit="1" customWidth="1"/>
    <col min="15877" max="15877" width="11" style="319" customWidth="1"/>
    <col min="15878" max="15879" width="15" style="319" customWidth="1"/>
    <col min="15880" max="15880" width="97" style="319" customWidth="1"/>
    <col min="15881" max="15881" width="58.33203125" style="319" customWidth="1"/>
    <col min="15882" max="16128" width="11.6640625" style="319"/>
    <col min="16129" max="16129" width="5.6640625" style="319" customWidth="1"/>
    <col min="16130" max="16130" width="14.5" style="319" bestFit="1" customWidth="1"/>
    <col min="16131" max="16131" width="64.1640625" style="319" customWidth="1"/>
    <col min="16132" max="16132" width="4.5" style="319" bestFit="1" customWidth="1"/>
    <col min="16133" max="16133" width="11" style="319" customWidth="1"/>
    <col min="16134" max="16135" width="15" style="319" customWidth="1"/>
    <col min="16136" max="16136" width="97" style="319" customWidth="1"/>
    <col min="16137" max="16137" width="58.33203125" style="319" customWidth="1"/>
    <col min="16138" max="16384" width="11.6640625" style="319"/>
  </cols>
  <sheetData>
    <row r="1" spans="1:76" ht="15.75">
      <c r="A1" s="447" t="s">
        <v>477</v>
      </c>
      <c r="B1" s="447"/>
      <c r="C1" s="447"/>
      <c r="D1" s="447"/>
      <c r="E1" s="447"/>
      <c r="F1" s="447"/>
      <c r="G1" s="447"/>
    </row>
    <row r="2" spans="1:76" ht="13.5" thickBot="1">
      <c r="A2" s="320"/>
      <c r="B2" s="321"/>
      <c r="C2" s="322"/>
      <c r="D2" s="322"/>
      <c r="E2" s="323"/>
      <c r="F2" s="322"/>
      <c r="G2" s="322"/>
    </row>
    <row r="3" spans="1:76" ht="13.5" thickTop="1">
      <c r="A3" s="448" t="s">
        <v>478</v>
      </c>
      <c r="B3" s="449"/>
      <c r="C3" s="450" t="s">
        <v>15</v>
      </c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  <c r="W3" s="451"/>
      <c r="X3" s="451"/>
      <c r="Y3" s="451"/>
      <c r="Z3" s="451"/>
      <c r="AA3" s="451"/>
      <c r="AB3" s="451"/>
      <c r="AC3" s="451"/>
      <c r="AD3" s="451"/>
      <c r="AE3" s="451"/>
      <c r="AF3" s="451"/>
      <c r="AG3" s="451"/>
    </row>
    <row r="4" spans="1:76" ht="13.5" thickBot="1">
      <c r="A4" s="452"/>
      <c r="B4" s="453"/>
      <c r="C4" s="324"/>
      <c r="D4" s="325"/>
      <c r="E4" s="454" t="s">
        <v>454</v>
      </c>
      <c r="F4" s="455"/>
      <c r="G4" s="456"/>
    </row>
    <row r="5" spans="1:76" s="329" customFormat="1" ht="16.5" thickTop="1">
      <c r="A5" s="326"/>
      <c r="B5" s="327"/>
      <c r="C5" s="327"/>
      <c r="D5" s="327"/>
      <c r="E5" s="328"/>
      <c r="F5" s="457"/>
      <c r="G5" s="458"/>
    </row>
    <row r="6" spans="1:76">
      <c r="A6" s="330" t="s">
        <v>479</v>
      </c>
      <c r="B6" s="331" t="s">
        <v>303</v>
      </c>
      <c r="C6" s="331" t="s">
        <v>480</v>
      </c>
      <c r="D6" s="331" t="s">
        <v>115</v>
      </c>
      <c r="E6" s="331" t="s">
        <v>481</v>
      </c>
      <c r="F6" s="331" t="s">
        <v>482</v>
      </c>
      <c r="G6" s="331" t="s">
        <v>483</v>
      </c>
    </row>
    <row r="7" spans="1:76">
      <c r="A7" s="332" t="s">
        <v>484</v>
      </c>
      <c r="B7" s="333"/>
      <c r="C7" s="334" t="s">
        <v>454</v>
      </c>
      <c r="D7" s="335"/>
      <c r="E7" s="336"/>
      <c r="F7" s="337"/>
      <c r="G7" s="338"/>
      <c r="K7" s="339"/>
    </row>
    <row r="8" spans="1:76" s="347" customFormat="1" ht="12">
      <c r="A8" s="340">
        <v>1</v>
      </c>
      <c r="B8" s="341"/>
      <c r="C8" s="342" t="s">
        <v>485</v>
      </c>
      <c r="D8" s="343" t="s">
        <v>486</v>
      </c>
      <c r="E8" s="344">
        <v>2.2999999999999998</v>
      </c>
      <c r="F8" s="345">
        <f>SUM('Rekapitulace stavby'!AK29:AO29)</f>
        <v>0</v>
      </c>
      <c r="G8" s="346">
        <f>E8*F8/100</f>
        <v>0</v>
      </c>
      <c r="K8" s="348"/>
      <c r="BW8" s="348"/>
      <c r="BX8" s="348"/>
    </row>
    <row r="9" spans="1:76" s="347" customFormat="1" ht="12">
      <c r="A9" s="349"/>
      <c r="B9" s="350"/>
      <c r="C9" s="443" t="s">
        <v>487</v>
      </c>
      <c r="D9" s="444"/>
      <c r="E9" s="351"/>
      <c r="F9" s="352"/>
      <c r="G9" s="353"/>
      <c r="I9" s="354"/>
      <c r="K9" s="348"/>
    </row>
    <row r="10" spans="1:76" s="347" customFormat="1" ht="12">
      <c r="A10" s="349"/>
      <c r="B10" s="350"/>
      <c r="C10" s="442" t="s">
        <v>488</v>
      </c>
      <c r="D10" s="441"/>
      <c r="E10" s="355"/>
      <c r="F10" s="352"/>
      <c r="G10" s="356"/>
      <c r="I10" s="354"/>
      <c r="K10" s="348"/>
    </row>
    <row r="11" spans="1:76" s="347" customFormat="1" ht="12">
      <c r="A11" s="349"/>
      <c r="B11" s="350"/>
      <c r="C11" s="440" t="s">
        <v>489</v>
      </c>
      <c r="D11" s="441"/>
      <c r="E11" s="357"/>
      <c r="F11" s="358"/>
      <c r="G11" s="356"/>
      <c r="I11" s="354"/>
      <c r="K11" s="348"/>
    </row>
    <row r="12" spans="1:76" s="347" customFormat="1" ht="12">
      <c r="A12" s="349"/>
      <c r="B12" s="350"/>
      <c r="C12" s="442" t="s">
        <v>490</v>
      </c>
      <c r="D12" s="441"/>
      <c r="E12" s="355"/>
      <c r="F12" s="352"/>
      <c r="G12" s="356"/>
      <c r="I12" s="354"/>
      <c r="K12" s="348"/>
    </row>
    <row r="13" spans="1:76" s="347" customFormat="1" ht="12">
      <c r="A13" s="349"/>
      <c r="B13" s="350"/>
      <c r="C13" s="442" t="s">
        <v>491</v>
      </c>
      <c r="D13" s="441"/>
      <c r="E13" s="355"/>
      <c r="F13" s="352"/>
      <c r="G13" s="356"/>
      <c r="I13" s="354"/>
      <c r="K13" s="348"/>
    </row>
    <row r="14" spans="1:76" s="347" customFormat="1" ht="12">
      <c r="A14" s="349"/>
      <c r="B14" s="350"/>
      <c r="C14" s="442" t="s">
        <v>492</v>
      </c>
      <c r="D14" s="441"/>
      <c r="E14" s="355"/>
      <c r="F14" s="352"/>
      <c r="G14" s="356"/>
      <c r="I14" s="354"/>
      <c r="K14" s="348"/>
    </row>
    <row r="15" spans="1:76" s="347" customFormat="1" ht="12">
      <c r="A15" s="349"/>
      <c r="B15" s="350"/>
      <c r="C15" s="442" t="s">
        <v>493</v>
      </c>
      <c r="D15" s="441"/>
      <c r="E15" s="355"/>
      <c r="F15" s="352"/>
      <c r="G15" s="356"/>
      <c r="I15" s="354"/>
      <c r="K15" s="348"/>
    </row>
    <row r="16" spans="1:76" s="347" customFormat="1" ht="12">
      <c r="A16" s="349"/>
      <c r="B16" s="350"/>
      <c r="C16" s="442" t="s">
        <v>494</v>
      </c>
      <c r="D16" s="441"/>
      <c r="E16" s="355"/>
      <c r="F16" s="352"/>
      <c r="G16" s="356"/>
      <c r="I16" s="354"/>
      <c r="K16" s="348"/>
    </row>
    <row r="17" spans="1:76" s="347" customFormat="1" ht="12">
      <c r="A17" s="349"/>
      <c r="B17" s="350"/>
      <c r="C17" s="442" t="s">
        <v>495</v>
      </c>
      <c r="D17" s="441"/>
      <c r="E17" s="355"/>
      <c r="F17" s="352"/>
      <c r="G17" s="356"/>
      <c r="I17" s="354"/>
      <c r="K17" s="348"/>
    </row>
    <row r="18" spans="1:76" s="347" customFormat="1" ht="12">
      <c r="A18" s="349"/>
      <c r="B18" s="350"/>
      <c r="C18" s="442" t="s">
        <v>496</v>
      </c>
      <c r="D18" s="441"/>
      <c r="E18" s="355"/>
      <c r="F18" s="352"/>
      <c r="G18" s="356"/>
      <c r="I18" s="354"/>
      <c r="K18" s="348"/>
    </row>
    <row r="19" spans="1:76" s="347" customFormat="1" ht="12">
      <c r="A19" s="349"/>
      <c r="B19" s="350"/>
      <c r="C19" s="442" t="s">
        <v>497</v>
      </c>
      <c r="D19" s="441"/>
      <c r="E19" s="355"/>
      <c r="F19" s="352"/>
      <c r="G19" s="359"/>
      <c r="I19" s="354"/>
      <c r="K19" s="348"/>
    </row>
    <row r="20" spans="1:76" s="347" customFormat="1" ht="12">
      <c r="A20" s="340">
        <v>2</v>
      </c>
      <c r="B20" s="341"/>
      <c r="C20" s="342" t="s">
        <v>498</v>
      </c>
      <c r="D20" s="343" t="s">
        <v>486</v>
      </c>
      <c r="E20" s="344">
        <v>1.5</v>
      </c>
      <c r="F20" s="345">
        <f>F8</f>
        <v>0</v>
      </c>
      <c r="G20" s="346">
        <f>E20*F20/100</f>
        <v>0</v>
      </c>
      <c r="K20" s="348"/>
      <c r="BW20" s="348"/>
      <c r="BX20" s="348"/>
    </row>
    <row r="21" spans="1:76" s="347" customFormat="1" ht="12">
      <c r="A21" s="349"/>
      <c r="B21" s="350"/>
      <c r="C21" s="443" t="s">
        <v>487</v>
      </c>
      <c r="D21" s="444"/>
      <c r="E21" s="351"/>
      <c r="F21" s="352"/>
      <c r="G21" s="356"/>
      <c r="I21" s="354"/>
      <c r="K21" s="348"/>
    </row>
    <row r="22" spans="1:76" s="347" customFormat="1" ht="12">
      <c r="A22" s="349"/>
      <c r="B22" s="350"/>
      <c r="C22" s="442" t="s">
        <v>499</v>
      </c>
      <c r="D22" s="441"/>
      <c r="E22" s="355"/>
      <c r="F22" s="352"/>
      <c r="G22" s="356"/>
      <c r="I22" s="354"/>
      <c r="K22" s="348"/>
    </row>
    <row r="23" spans="1:76" s="347" customFormat="1" ht="12">
      <c r="A23" s="349"/>
      <c r="B23" s="350"/>
      <c r="C23" s="445" t="s">
        <v>500</v>
      </c>
      <c r="D23" s="446"/>
      <c r="E23" s="360"/>
      <c r="F23" s="352"/>
      <c r="G23" s="356"/>
      <c r="I23" s="354"/>
      <c r="K23" s="348"/>
    </row>
    <row r="24" spans="1:76" s="347" customFormat="1" ht="12">
      <c r="A24" s="349"/>
      <c r="B24" s="350"/>
      <c r="C24" s="445" t="s">
        <v>501</v>
      </c>
      <c r="D24" s="446"/>
      <c r="E24" s="360"/>
      <c r="F24" s="352"/>
      <c r="G24" s="356"/>
      <c r="I24" s="354"/>
      <c r="K24" s="348"/>
    </row>
    <row r="25" spans="1:76" s="347" customFormat="1" ht="12">
      <c r="A25" s="349"/>
      <c r="B25" s="350"/>
      <c r="C25" s="361" t="s">
        <v>502</v>
      </c>
      <c r="D25" s="362"/>
      <c r="E25" s="363"/>
      <c r="F25" s="352"/>
      <c r="G25" s="356"/>
      <c r="I25" s="354"/>
      <c r="K25" s="348"/>
    </row>
    <row r="26" spans="1:76" s="347" customFormat="1" ht="12">
      <c r="A26" s="340">
        <v>3</v>
      </c>
      <c r="B26" s="341"/>
      <c r="C26" s="342" t="s">
        <v>503</v>
      </c>
      <c r="D26" s="343" t="s">
        <v>486</v>
      </c>
      <c r="E26" s="344">
        <v>5.5</v>
      </c>
      <c r="F26" s="345">
        <f>F8</f>
        <v>0</v>
      </c>
      <c r="G26" s="346">
        <f>E26*F26/100</f>
        <v>0</v>
      </c>
      <c r="K26" s="348"/>
      <c r="BW26" s="348"/>
      <c r="BX26" s="348"/>
    </row>
    <row r="27" spans="1:76" s="347" customFormat="1" ht="12">
      <c r="A27" s="349"/>
      <c r="B27" s="350"/>
      <c r="C27" s="443" t="s">
        <v>487</v>
      </c>
      <c r="D27" s="444"/>
      <c r="E27" s="351"/>
      <c r="F27" s="352"/>
      <c r="G27" s="356"/>
      <c r="I27" s="354"/>
      <c r="K27" s="348"/>
    </row>
    <row r="28" spans="1:76" s="347" customFormat="1" ht="12">
      <c r="A28" s="349"/>
      <c r="B28" s="350"/>
      <c r="C28" s="442" t="s">
        <v>504</v>
      </c>
      <c r="D28" s="441"/>
      <c r="E28" s="355"/>
      <c r="F28" s="352"/>
      <c r="G28" s="356"/>
      <c r="I28" s="354"/>
      <c r="K28" s="348"/>
    </row>
    <row r="29" spans="1:76" s="347" customFormat="1" ht="12">
      <c r="A29" s="349"/>
      <c r="B29" s="350"/>
      <c r="C29" s="442" t="s">
        <v>505</v>
      </c>
      <c r="D29" s="441"/>
      <c r="E29" s="355"/>
      <c r="F29" s="352"/>
      <c r="G29" s="356"/>
      <c r="I29" s="354"/>
      <c r="K29" s="348"/>
    </row>
    <row r="30" spans="1:76" s="347" customFormat="1" ht="12">
      <c r="A30" s="349"/>
      <c r="B30" s="350"/>
      <c r="C30" s="440" t="s">
        <v>506</v>
      </c>
      <c r="D30" s="441"/>
      <c r="E30" s="357"/>
      <c r="F30" s="358"/>
      <c r="G30" s="356"/>
      <c r="I30" s="354"/>
      <c r="K30" s="348"/>
    </row>
    <row r="31" spans="1:76" s="347" customFormat="1" ht="12">
      <c r="A31" s="349"/>
      <c r="B31" s="350"/>
      <c r="C31" s="442" t="s">
        <v>507</v>
      </c>
      <c r="D31" s="441"/>
      <c r="E31" s="355"/>
      <c r="F31" s="352"/>
      <c r="G31" s="356"/>
      <c r="I31" s="354"/>
      <c r="K31" s="348"/>
    </row>
    <row r="32" spans="1:76" s="347" customFormat="1" ht="36">
      <c r="A32" s="349"/>
      <c r="B32" s="350"/>
      <c r="C32" s="364" t="s">
        <v>508</v>
      </c>
      <c r="D32" s="365"/>
      <c r="E32" s="355"/>
      <c r="F32" s="352"/>
      <c r="G32" s="356"/>
      <c r="I32" s="354"/>
      <c r="K32" s="348"/>
    </row>
    <row r="33" spans="1:53" s="347" customFormat="1" ht="12">
      <c r="A33" s="349"/>
      <c r="B33" s="350"/>
      <c r="C33" s="442" t="s">
        <v>509</v>
      </c>
      <c r="D33" s="441"/>
      <c r="E33" s="355"/>
      <c r="F33" s="352"/>
      <c r="G33" s="356"/>
      <c r="I33" s="354"/>
      <c r="K33" s="348"/>
    </row>
    <row r="34" spans="1:53" s="347" customFormat="1" ht="25.15" customHeight="1">
      <c r="A34" s="349"/>
      <c r="B34" s="350"/>
      <c r="C34" s="442" t="s">
        <v>515</v>
      </c>
      <c r="D34" s="441"/>
      <c r="E34" s="355"/>
      <c r="F34" s="352"/>
      <c r="G34" s="356"/>
      <c r="I34" s="354"/>
      <c r="K34" s="348"/>
    </row>
    <row r="35" spans="1:53" s="347" customFormat="1" ht="12">
      <c r="A35" s="349"/>
      <c r="B35" s="350"/>
      <c r="C35" s="442" t="s">
        <v>510</v>
      </c>
      <c r="D35" s="441"/>
      <c r="E35" s="355"/>
      <c r="F35" s="366"/>
      <c r="G35" s="356"/>
      <c r="I35" s="354"/>
      <c r="K35" s="348"/>
    </row>
    <row r="36" spans="1:53" s="347" customFormat="1" ht="12">
      <c r="A36" s="367"/>
      <c r="B36" s="368" t="s">
        <v>511</v>
      </c>
      <c r="C36" s="369" t="str">
        <f>CONCATENATE(B7," ",C7)</f>
        <v xml:space="preserve"> Vedlejší a ostatní náklady stavby</v>
      </c>
      <c r="D36" s="370" t="s">
        <v>512</v>
      </c>
      <c r="E36" s="371"/>
      <c r="F36" s="371"/>
      <c r="G36" s="372">
        <f>SUM(G7:G35)</f>
        <v>0</v>
      </c>
      <c r="K36" s="348"/>
      <c r="AW36" s="373"/>
      <c r="AX36" s="373"/>
      <c r="AY36" s="373"/>
      <c r="AZ36" s="373"/>
      <c r="BA36" s="373"/>
    </row>
    <row r="37" spans="1:53">
      <c r="E37" s="374"/>
    </row>
    <row r="38" spans="1:53">
      <c r="E38" s="374"/>
    </row>
    <row r="39" spans="1:53">
      <c r="E39" s="374"/>
    </row>
    <row r="40" spans="1:53">
      <c r="E40" s="374"/>
    </row>
    <row r="41" spans="1:53">
      <c r="E41" s="374"/>
    </row>
    <row r="42" spans="1:53">
      <c r="E42" s="374"/>
    </row>
    <row r="43" spans="1:53">
      <c r="E43" s="374"/>
    </row>
    <row r="44" spans="1:53">
      <c r="E44" s="374"/>
    </row>
    <row r="45" spans="1:53">
      <c r="E45" s="374"/>
    </row>
    <row r="46" spans="1:53">
      <c r="E46" s="374"/>
    </row>
    <row r="47" spans="1:53">
      <c r="E47" s="374"/>
    </row>
    <row r="48" spans="1:53">
      <c r="E48" s="374"/>
    </row>
    <row r="49" spans="5:5">
      <c r="E49" s="374"/>
    </row>
    <row r="50" spans="5:5">
      <c r="E50" s="374"/>
    </row>
    <row r="51" spans="5:5">
      <c r="E51" s="374"/>
    </row>
    <row r="52" spans="5:5">
      <c r="E52" s="374"/>
    </row>
    <row r="53" spans="5:5">
      <c r="E53" s="374"/>
    </row>
    <row r="54" spans="5:5">
      <c r="E54" s="374"/>
    </row>
    <row r="55" spans="5:5">
      <c r="E55" s="374"/>
    </row>
    <row r="56" spans="5:5">
      <c r="E56" s="374"/>
    </row>
    <row r="57" spans="5:5">
      <c r="E57" s="374"/>
    </row>
    <row r="58" spans="5:5">
      <c r="E58" s="374"/>
    </row>
    <row r="59" spans="5:5">
      <c r="E59" s="374"/>
    </row>
    <row r="60" spans="5:5">
      <c r="E60" s="374"/>
    </row>
    <row r="61" spans="5:5">
      <c r="E61" s="374"/>
    </row>
    <row r="62" spans="5:5">
      <c r="E62" s="374"/>
    </row>
    <row r="63" spans="5:5">
      <c r="E63" s="374"/>
    </row>
    <row r="64" spans="5:5">
      <c r="E64" s="374"/>
    </row>
    <row r="65" spans="5:5">
      <c r="E65" s="374"/>
    </row>
    <row r="66" spans="5:5">
      <c r="E66" s="374"/>
    </row>
    <row r="67" spans="5:5">
      <c r="E67" s="374"/>
    </row>
    <row r="68" spans="5:5">
      <c r="E68" s="374"/>
    </row>
    <row r="69" spans="5:5">
      <c r="E69" s="374"/>
    </row>
    <row r="70" spans="5:5">
      <c r="E70" s="374"/>
    </row>
    <row r="71" spans="5:5">
      <c r="E71" s="374"/>
    </row>
    <row r="72" spans="5:5">
      <c r="E72" s="374"/>
    </row>
    <row r="73" spans="5:5">
      <c r="E73" s="374"/>
    </row>
    <row r="74" spans="5:5">
      <c r="E74" s="374"/>
    </row>
    <row r="75" spans="5:5">
      <c r="E75" s="374"/>
    </row>
    <row r="76" spans="5:5">
      <c r="E76" s="374"/>
    </row>
    <row r="77" spans="5:5">
      <c r="E77" s="374"/>
    </row>
    <row r="78" spans="5:5">
      <c r="E78" s="374"/>
    </row>
    <row r="79" spans="5:5">
      <c r="E79" s="374"/>
    </row>
    <row r="80" spans="5:5">
      <c r="E80" s="374"/>
    </row>
    <row r="81" spans="1:7">
      <c r="E81" s="374"/>
    </row>
    <row r="82" spans="1:7">
      <c r="E82" s="374"/>
    </row>
    <row r="83" spans="1:7">
      <c r="E83" s="374"/>
    </row>
    <row r="84" spans="1:7">
      <c r="E84" s="374"/>
    </row>
    <row r="85" spans="1:7">
      <c r="E85" s="374"/>
    </row>
    <row r="86" spans="1:7">
      <c r="E86" s="374"/>
    </row>
    <row r="87" spans="1:7">
      <c r="E87" s="374"/>
    </row>
    <row r="88" spans="1:7">
      <c r="E88" s="374"/>
    </row>
    <row r="89" spans="1:7">
      <c r="E89" s="374"/>
    </row>
    <row r="90" spans="1:7">
      <c r="E90" s="374"/>
    </row>
    <row r="91" spans="1:7">
      <c r="A91" s="375"/>
      <c r="B91" s="375"/>
    </row>
    <row r="92" spans="1:7">
      <c r="C92" s="377"/>
      <c r="D92" s="377"/>
      <c r="E92" s="378"/>
      <c r="F92" s="377"/>
      <c r="G92" s="379"/>
    </row>
    <row r="93" spans="1:7">
      <c r="A93" s="375"/>
      <c r="B93" s="375"/>
    </row>
  </sheetData>
  <mergeCells count="29">
    <mergeCell ref="C14:D14"/>
    <mergeCell ref="A1:G1"/>
    <mergeCell ref="A3:B3"/>
    <mergeCell ref="C3:AG3"/>
    <mergeCell ref="A4:B4"/>
    <mergeCell ref="E4:G4"/>
    <mergeCell ref="F5:G5"/>
    <mergeCell ref="C9:D9"/>
    <mergeCell ref="C10:D10"/>
    <mergeCell ref="C11:D11"/>
    <mergeCell ref="C12:D12"/>
    <mergeCell ref="C13:D13"/>
    <mergeCell ref="C29:D29"/>
    <mergeCell ref="C15:D15"/>
    <mergeCell ref="C16:D16"/>
    <mergeCell ref="C17:D17"/>
    <mergeCell ref="C18:D18"/>
    <mergeCell ref="C19:D19"/>
    <mergeCell ref="C21:D21"/>
    <mergeCell ref="C22:D22"/>
    <mergeCell ref="C23:D23"/>
    <mergeCell ref="C24:D24"/>
    <mergeCell ref="C27:D27"/>
    <mergeCell ref="C28:D28"/>
    <mergeCell ref="C30:D30"/>
    <mergeCell ref="C31:D31"/>
    <mergeCell ref="C33:D33"/>
    <mergeCell ref="C34:D34"/>
    <mergeCell ref="C35:D35"/>
  </mergeCells>
  <pageMargins left="0.70866141732283472" right="0.70866141732283472" top="0.78740157480314965" bottom="0.78740157480314965" header="0.31496062992125984" footer="0.31496062992125984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M103"/>
  <sheetViews>
    <sheetView showGridLines="0" topLeftCell="A43" workbookViewId="0">
      <selection activeCell="D96" sqref="D96:H9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459" t="s">
        <v>5</v>
      </c>
      <c r="AS2" s="451"/>
      <c r="AT2" s="451"/>
      <c r="AU2" s="451"/>
      <c r="AV2" s="451"/>
      <c r="AW2" s="451"/>
      <c r="AX2" s="451"/>
      <c r="AY2" s="451"/>
      <c r="AZ2" s="451"/>
      <c r="BA2" s="451"/>
      <c r="BB2" s="451"/>
      <c r="BC2" s="451"/>
      <c r="BD2" s="451"/>
      <c r="BE2" s="45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490" t="s">
        <v>13</v>
      </c>
      <c r="L5" s="451"/>
      <c r="M5" s="451"/>
      <c r="N5" s="451"/>
      <c r="O5" s="451"/>
      <c r="P5" s="451"/>
      <c r="Q5" s="451"/>
      <c r="R5" s="451"/>
      <c r="S5" s="451"/>
      <c r="T5" s="451"/>
      <c r="U5" s="451"/>
      <c r="V5" s="451"/>
      <c r="W5" s="451"/>
      <c r="X5" s="451"/>
      <c r="Y5" s="451"/>
      <c r="Z5" s="451"/>
      <c r="AA5" s="451"/>
      <c r="AB5" s="451"/>
      <c r="AC5" s="451"/>
      <c r="AD5" s="451"/>
      <c r="AE5" s="451"/>
      <c r="AF5" s="451"/>
      <c r="AG5" s="451"/>
      <c r="AH5" s="451"/>
      <c r="AI5" s="451"/>
      <c r="AJ5" s="451"/>
      <c r="AR5" s="18"/>
      <c r="BS5" s="15" t="s">
        <v>6</v>
      </c>
    </row>
    <row r="6" spans="1:74" ht="36.950000000000003" customHeight="1">
      <c r="B6" s="18"/>
      <c r="D6" s="23" t="s">
        <v>14</v>
      </c>
      <c r="K6" s="491" t="s">
        <v>15</v>
      </c>
      <c r="L6" s="451"/>
      <c r="M6" s="451"/>
      <c r="N6" s="451"/>
      <c r="O6" s="451"/>
      <c r="P6" s="451"/>
      <c r="Q6" s="451"/>
      <c r="R6" s="451"/>
      <c r="S6" s="451"/>
      <c r="T6" s="451"/>
      <c r="U6" s="451"/>
      <c r="V6" s="451"/>
      <c r="W6" s="451"/>
      <c r="X6" s="451"/>
      <c r="Y6" s="451"/>
      <c r="Z6" s="451"/>
      <c r="AA6" s="451"/>
      <c r="AB6" s="451"/>
      <c r="AC6" s="451"/>
      <c r="AD6" s="451"/>
      <c r="AE6" s="451"/>
      <c r="AF6" s="451"/>
      <c r="AG6" s="451"/>
      <c r="AH6" s="451"/>
      <c r="AI6" s="451"/>
      <c r="AJ6" s="451"/>
      <c r="AR6" s="18"/>
      <c r="BS6" s="15" t="s">
        <v>6</v>
      </c>
    </row>
    <row r="7" spans="1:74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22</v>
      </c>
      <c r="AK10" s="24" t="s">
        <v>23</v>
      </c>
      <c r="AN10" s="22" t="s">
        <v>1</v>
      </c>
      <c r="AR10" s="18"/>
      <c r="BS10" s="15" t="s">
        <v>6</v>
      </c>
    </row>
    <row r="11" spans="1:74" ht="18.399999999999999" customHeight="1">
      <c r="B11" s="18"/>
      <c r="E11" s="22" t="s">
        <v>522</v>
      </c>
      <c r="AK11" s="24" t="s">
        <v>25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26</v>
      </c>
      <c r="AK13" s="24" t="s">
        <v>23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27</v>
      </c>
      <c r="AK14" s="24" t="s">
        <v>25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28</v>
      </c>
      <c r="AK16" s="24" t="s">
        <v>23</v>
      </c>
      <c r="AN16" s="22" t="s">
        <v>1</v>
      </c>
      <c r="AR16" s="18"/>
      <c r="BS16" s="15" t="s">
        <v>3</v>
      </c>
    </row>
    <row r="17" spans="2:71" ht="18.399999999999999" customHeight="1">
      <c r="B17" s="18"/>
      <c r="E17" s="22" t="s">
        <v>29</v>
      </c>
      <c r="AK17" s="24" t="s">
        <v>25</v>
      </c>
      <c r="AN17" s="22" t="s">
        <v>1</v>
      </c>
      <c r="AR17" s="18"/>
      <c r="BS17" s="15" t="s">
        <v>30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31</v>
      </c>
      <c r="AK19" s="24" t="s">
        <v>23</v>
      </c>
      <c r="AN19" s="22" t="s">
        <v>1</v>
      </c>
      <c r="AR19" s="18"/>
      <c r="BS19" s="15" t="s">
        <v>6</v>
      </c>
    </row>
    <row r="20" spans="2:71" ht="18.399999999999999" customHeight="1">
      <c r="B20" s="18"/>
      <c r="E20" s="22" t="s">
        <v>32</v>
      </c>
      <c r="AK20" s="24" t="s">
        <v>25</v>
      </c>
      <c r="AN20" s="22" t="s">
        <v>1</v>
      </c>
      <c r="AR20" s="18"/>
      <c r="BS20" s="15" t="s">
        <v>30</v>
      </c>
    </row>
    <row r="21" spans="2:71" ht="6.95" customHeight="1">
      <c r="B21" s="18"/>
      <c r="AR21" s="18"/>
    </row>
    <row r="22" spans="2:71" ht="12" customHeight="1">
      <c r="B22" s="18"/>
      <c r="D22" s="24" t="s">
        <v>33</v>
      </c>
      <c r="AR22" s="18"/>
    </row>
    <row r="23" spans="2:71" ht="16.5" customHeight="1">
      <c r="B23" s="18"/>
      <c r="E23" s="492" t="s">
        <v>1</v>
      </c>
      <c r="F23" s="492"/>
      <c r="G23" s="492"/>
      <c r="H23" s="492"/>
      <c r="I23" s="492"/>
      <c r="J23" s="492"/>
      <c r="K23" s="492"/>
      <c r="L23" s="492"/>
      <c r="M23" s="492"/>
      <c r="N23" s="492"/>
      <c r="O23" s="492"/>
      <c r="P23" s="492"/>
      <c r="Q23" s="492"/>
      <c r="R23" s="492"/>
      <c r="S23" s="492"/>
      <c r="T23" s="492"/>
      <c r="U23" s="492"/>
      <c r="V23" s="492"/>
      <c r="W23" s="492"/>
      <c r="X23" s="492"/>
      <c r="Y23" s="492"/>
      <c r="Z23" s="492"/>
      <c r="AA23" s="492"/>
      <c r="AB23" s="492"/>
      <c r="AC23" s="492"/>
      <c r="AD23" s="492"/>
      <c r="AE23" s="492"/>
      <c r="AF23" s="492"/>
      <c r="AG23" s="492"/>
      <c r="AH23" s="492"/>
      <c r="AI23" s="492"/>
      <c r="AJ23" s="492"/>
      <c r="AK23" s="492"/>
      <c r="AL23" s="492"/>
      <c r="AM23" s="492"/>
      <c r="AN23" s="492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ht="14.45" customHeight="1">
      <c r="B26" s="18"/>
      <c r="D26" s="27" t="s">
        <v>34</v>
      </c>
      <c r="AK26" s="493">
        <f>ROUND(AG94,2)</f>
        <v>0</v>
      </c>
      <c r="AL26" s="451"/>
      <c r="AM26" s="451"/>
      <c r="AN26" s="451"/>
      <c r="AO26" s="451"/>
      <c r="AR26" s="18"/>
    </row>
    <row r="27" spans="2:71" ht="14.45" customHeight="1">
      <c r="B27" s="18"/>
      <c r="D27" s="27" t="s">
        <v>35</v>
      </c>
      <c r="AK27" s="493">
        <f>ROUND(AG100, 2)</f>
        <v>0</v>
      </c>
      <c r="AL27" s="493"/>
      <c r="AM27" s="493"/>
      <c r="AN27" s="493"/>
      <c r="AO27" s="493"/>
      <c r="AR27" s="18"/>
    </row>
    <row r="28" spans="2:71" s="1" customFormat="1" ht="6.95" customHeight="1">
      <c r="B28" s="29"/>
      <c r="AR28" s="29"/>
    </row>
    <row r="29" spans="2:71" s="1" customFormat="1" ht="25.9" customHeight="1">
      <c r="B29" s="29"/>
      <c r="D29" s="30" t="s">
        <v>36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487">
        <f>AG94</f>
        <v>0</v>
      </c>
      <c r="AL29" s="488"/>
      <c r="AM29" s="488"/>
      <c r="AN29" s="488"/>
      <c r="AO29" s="488"/>
      <c r="AR29" s="29"/>
    </row>
    <row r="30" spans="2:71" s="1" customFormat="1" ht="6.95" customHeight="1">
      <c r="B30" s="29"/>
      <c r="AR30" s="29"/>
    </row>
    <row r="31" spans="2:71" s="1" customFormat="1" ht="12.75">
      <c r="B31" s="29"/>
      <c r="L31" s="489" t="s">
        <v>37</v>
      </c>
      <c r="M31" s="489"/>
      <c r="N31" s="489"/>
      <c r="O31" s="489"/>
      <c r="P31" s="489"/>
      <c r="W31" s="489" t="s">
        <v>38</v>
      </c>
      <c r="X31" s="489"/>
      <c r="Y31" s="489"/>
      <c r="Z31" s="489"/>
      <c r="AA31" s="489"/>
      <c r="AB31" s="489"/>
      <c r="AC31" s="489"/>
      <c r="AD31" s="489"/>
      <c r="AE31" s="489"/>
      <c r="AK31" s="489" t="s">
        <v>39</v>
      </c>
      <c r="AL31" s="489"/>
      <c r="AM31" s="489"/>
      <c r="AN31" s="489"/>
      <c r="AO31" s="489"/>
      <c r="AR31" s="29"/>
    </row>
    <row r="32" spans="2:71" s="2" customFormat="1" ht="14.45" customHeight="1">
      <c r="B32" s="33"/>
      <c r="D32" s="24" t="s">
        <v>40</v>
      </c>
      <c r="F32" s="24" t="s">
        <v>41</v>
      </c>
      <c r="L32" s="486">
        <v>0.21</v>
      </c>
      <c r="M32" s="473"/>
      <c r="N32" s="473"/>
      <c r="O32" s="473"/>
      <c r="P32" s="473"/>
      <c r="W32" s="472">
        <f>AK29</f>
        <v>0</v>
      </c>
      <c r="X32" s="473"/>
      <c r="Y32" s="473"/>
      <c r="Z32" s="473"/>
      <c r="AA32" s="473"/>
      <c r="AB32" s="473"/>
      <c r="AC32" s="473"/>
      <c r="AD32" s="473"/>
      <c r="AE32" s="473"/>
      <c r="AK32" s="472">
        <f>W32*0.21</f>
        <v>0</v>
      </c>
      <c r="AL32" s="473"/>
      <c r="AM32" s="473"/>
      <c r="AN32" s="473"/>
      <c r="AO32" s="473"/>
      <c r="AR32" s="33"/>
    </row>
    <row r="33" spans="2:44" s="2" customFormat="1" ht="14.45" customHeight="1">
      <c r="B33" s="33"/>
      <c r="F33" s="24" t="s">
        <v>42</v>
      </c>
      <c r="L33" s="486">
        <v>0.15</v>
      </c>
      <c r="M33" s="473"/>
      <c r="N33" s="473"/>
      <c r="O33" s="473"/>
      <c r="P33" s="473"/>
      <c r="W33" s="472" t="e">
        <f>ROUND(BA94 + SUM(CE100), 2)</f>
        <v>#REF!</v>
      </c>
      <c r="X33" s="473"/>
      <c r="Y33" s="473"/>
      <c r="Z33" s="473"/>
      <c r="AA33" s="473"/>
      <c r="AB33" s="473"/>
      <c r="AC33" s="473"/>
      <c r="AD33" s="473"/>
      <c r="AE33" s="473"/>
      <c r="AK33" s="472" t="e">
        <f>ROUND(AW94 + SUM(BZ100), 2)</f>
        <v>#REF!</v>
      </c>
      <c r="AL33" s="473"/>
      <c r="AM33" s="473"/>
      <c r="AN33" s="473"/>
      <c r="AO33" s="473"/>
      <c r="AR33" s="33"/>
    </row>
    <row r="34" spans="2:44" s="2" customFormat="1" ht="14.45" hidden="1" customHeight="1">
      <c r="B34" s="33"/>
      <c r="F34" s="24" t="s">
        <v>43</v>
      </c>
      <c r="L34" s="486">
        <v>0.21</v>
      </c>
      <c r="M34" s="473"/>
      <c r="N34" s="473"/>
      <c r="O34" s="473"/>
      <c r="P34" s="473"/>
      <c r="W34" s="472" t="e">
        <f>ROUND(BB94 + SUM(CF100), 2)</f>
        <v>#REF!</v>
      </c>
      <c r="X34" s="473"/>
      <c r="Y34" s="473"/>
      <c r="Z34" s="473"/>
      <c r="AA34" s="473"/>
      <c r="AB34" s="473"/>
      <c r="AC34" s="473"/>
      <c r="AD34" s="473"/>
      <c r="AE34" s="473"/>
      <c r="AK34" s="472">
        <v>0</v>
      </c>
      <c r="AL34" s="473"/>
      <c r="AM34" s="473"/>
      <c r="AN34" s="473"/>
      <c r="AO34" s="473"/>
      <c r="AR34" s="33"/>
    </row>
    <row r="35" spans="2:44" s="2" customFormat="1" ht="14.45" hidden="1" customHeight="1">
      <c r="B35" s="33"/>
      <c r="F35" s="24" t="s">
        <v>44</v>
      </c>
      <c r="L35" s="486">
        <v>0.15</v>
      </c>
      <c r="M35" s="473"/>
      <c r="N35" s="473"/>
      <c r="O35" s="473"/>
      <c r="P35" s="473"/>
      <c r="W35" s="472" t="e">
        <f>ROUND(BC94 + SUM(CG100), 2)</f>
        <v>#REF!</v>
      </c>
      <c r="X35" s="473"/>
      <c r="Y35" s="473"/>
      <c r="Z35" s="473"/>
      <c r="AA35" s="473"/>
      <c r="AB35" s="473"/>
      <c r="AC35" s="473"/>
      <c r="AD35" s="473"/>
      <c r="AE35" s="473"/>
      <c r="AK35" s="472">
        <v>0</v>
      </c>
      <c r="AL35" s="473"/>
      <c r="AM35" s="473"/>
      <c r="AN35" s="473"/>
      <c r="AO35" s="473"/>
      <c r="AR35" s="33"/>
    </row>
    <row r="36" spans="2:44" s="2" customFormat="1" ht="14.45" hidden="1" customHeight="1">
      <c r="B36" s="33"/>
      <c r="F36" s="24" t="s">
        <v>45</v>
      </c>
      <c r="L36" s="486">
        <v>0</v>
      </c>
      <c r="M36" s="473"/>
      <c r="N36" s="473"/>
      <c r="O36" s="473"/>
      <c r="P36" s="473"/>
      <c r="W36" s="472" t="e">
        <f>ROUND(BD94 + SUM(CH100), 2)</f>
        <v>#REF!</v>
      </c>
      <c r="X36" s="473"/>
      <c r="Y36" s="473"/>
      <c r="Z36" s="473"/>
      <c r="AA36" s="473"/>
      <c r="AB36" s="473"/>
      <c r="AC36" s="473"/>
      <c r="AD36" s="473"/>
      <c r="AE36" s="473"/>
      <c r="AK36" s="472">
        <v>0</v>
      </c>
      <c r="AL36" s="473"/>
      <c r="AM36" s="473"/>
      <c r="AN36" s="473"/>
      <c r="AO36" s="473"/>
      <c r="AR36" s="33"/>
    </row>
    <row r="37" spans="2:44" s="1" customFormat="1" ht="6.95" customHeight="1">
      <c r="B37" s="29"/>
      <c r="AR37" s="29"/>
    </row>
    <row r="38" spans="2:44" s="1" customFormat="1" ht="25.9" customHeight="1">
      <c r="B38" s="29"/>
      <c r="C38" s="34"/>
      <c r="D38" s="35" t="s">
        <v>46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7" t="s">
        <v>47</v>
      </c>
      <c r="U38" s="36"/>
      <c r="V38" s="36"/>
      <c r="W38" s="36"/>
      <c r="X38" s="465" t="s">
        <v>48</v>
      </c>
      <c r="Y38" s="466"/>
      <c r="Z38" s="466"/>
      <c r="AA38" s="466"/>
      <c r="AB38" s="466"/>
      <c r="AC38" s="36"/>
      <c r="AD38" s="36"/>
      <c r="AE38" s="36"/>
      <c r="AF38" s="36"/>
      <c r="AG38" s="36"/>
      <c r="AH38" s="36"/>
      <c r="AI38" s="36"/>
      <c r="AJ38" s="36"/>
      <c r="AK38" s="467" t="e">
        <f>SUM(AK29:AK36)</f>
        <v>#REF!</v>
      </c>
      <c r="AL38" s="466"/>
      <c r="AM38" s="466"/>
      <c r="AN38" s="466"/>
      <c r="AO38" s="468"/>
      <c r="AP38" s="34"/>
      <c r="AQ38" s="34"/>
      <c r="AR38" s="29"/>
    </row>
    <row r="39" spans="2:44" s="1" customFormat="1" ht="6.95" customHeight="1">
      <c r="B39" s="29"/>
      <c r="AR39" s="29"/>
    </row>
    <row r="40" spans="2:44" s="1" customFormat="1" ht="14.45" customHeight="1">
      <c r="B40" s="29"/>
      <c r="AR40" s="29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9"/>
      <c r="D49" s="38" t="s">
        <v>49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50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9"/>
      <c r="D60" s="40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51</v>
      </c>
      <c r="AI60" s="31"/>
      <c r="AJ60" s="31"/>
      <c r="AK60" s="31"/>
      <c r="AL60" s="31"/>
      <c r="AM60" s="40" t="s">
        <v>52</v>
      </c>
      <c r="AN60" s="31"/>
      <c r="AO60" s="31"/>
      <c r="AR60" s="29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9"/>
      <c r="D64" s="38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54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9"/>
      <c r="D75" s="40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51</v>
      </c>
      <c r="AI75" s="31"/>
      <c r="AJ75" s="31"/>
      <c r="AK75" s="31"/>
      <c r="AL75" s="31"/>
      <c r="AM75" s="40" t="s">
        <v>52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9" t="s">
        <v>55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4" t="s">
        <v>12</v>
      </c>
      <c r="L84" s="3" t="str">
        <f>K5</f>
        <v>2022_009</v>
      </c>
      <c r="AR84" s="45"/>
    </row>
    <row r="85" spans="1:91" s="4" customFormat="1" ht="36.950000000000003" customHeight="1">
      <c r="B85" s="46"/>
      <c r="C85" s="47" t="s">
        <v>14</v>
      </c>
      <c r="L85" s="469" t="str">
        <f>K6</f>
        <v>HEMS Znojmo</v>
      </c>
      <c r="M85" s="470"/>
      <c r="N85" s="470"/>
      <c r="O85" s="470"/>
      <c r="P85" s="470"/>
      <c r="Q85" s="470"/>
      <c r="R85" s="470"/>
      <c r="S85" s="470"/>
      <c r="T85" s="470"/>
      <c r="U85" s="470"/>
      <c r="V85" s="470"/>
      <c r="W85" s="470"/>
      <c r="X85" s="470"/>
      <c r="Y85" s="470"/>
      <c r="Z85" s="470"/>
      <c r="AA85" s="470"/>
      <c r="AB85" s="470"/>
      <c r="AC85" s="470"/>
      <c r="AD85" s="470"/>
      <c r="AE85" s="470"/>
      <c r="AF85" s="470"/>
      <c r="AG85" s="470"/>
      <c r="AH85" s="470"/>
      <c r="AI85" s="470"/>
      <c r="AJ85" s="470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18</v>
      </c>
      <c r="L87" s="48" t="str">
        <f>IF(K8="","",K8)</f>
        <v>Znojmo</v>
      </c>
      <c r="AI87" s="24" t="s">
        <v>20</v>
      </c>
      <c r="AM87" s="471" t="str">
        <f>IF(AN8= "","",AN8)</f>
        <v>17. 7. 2022</v>
      </c>
      <c r="AN87" s="471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22</v>
      </c>
      <c r="L89" s="3" t="str">
        <f>IF(E11= "","",E11)</f>
        <v>Nemocnice Znojmo</v>
      </c>
      <c r="AI89" s="24" t="s">
        <v>28</v>
      </c>
      <c r="AM89" s="479" t="str">
        <f>IF(E17="","",E17)</f>
        <v>Techniserv spol.s r.o.</v>
      </c>
      <c r="AN89" s="480"/>
      <c r="AO89" s="480"/>
      <c r="AP89" s="480"/>
      <c r="AR89" s="29"/>
      <c r="AS89" s="475" t="s">
        <v>56</v>
      </c>
      <c r="AT89" s="476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4" t="s">
        <v>26</v>
      </c>
      <c r="L90" s="3" t="str">
        <f>IF(E14="","",E14)</f>
        <v xml:space="preserve"> </v>
      </c>
      <c r="AI90" s="24" t="s">
        <v>31</v>
      </c>
      <c r="AM90" s="479" t="str">
        <f>IF(E20="","",E20)</f>
        <v>Techniserv spol.s r.o</v>
      </c>
      <c r="AN90" s="480"/>
      <c r="AO90" s="480"/>
      <c r="AP90" s="480"/>
      <c r="AR90" s="29"/>
      <c r="AS90" s="477"/>
      <c r="AT90" s="478"/>
      <c r="BD90" s="52"/>
    </row>
    <row r="91" spans="1:91" s="1" customFormat="1" ht="10.9" customHeight="1">
      <c r="B91" s="29"/>
      <c r="AR91" s="29"/>
      <c r="AS91" s="477"/>
      <c r="AT91" s="478"/>
      <c r="BD91" s="52"/>
    </row>
    <row r="92" spans="1:91" s="1" customFormat="1" ht="29.25" customHeight="1">
      <c r="B92" s="29"/>
      <c r="C92" s="481" t="s">
        <v>57</v>
      </c>
      <c r="D92" s="482"/>
      <c r="E92" s="482"/>
      <c r="F92" s="482"/>
      <c r="G92" s="482"/>
      <c r="H92" s="53"/>
      <c r="I92" s="483" t="s">
        <v>58</v>
      </c>
      <c r="J92" s="482"/>
      <c r="K92" s="482"/>
      <c r="L92" s="482"/>
      <c r="M92" s="482"/>
      <c r="N92" s="482"/>
      <c r="O92" s="482"/>
      <c r="P92" s="482"/>
      <c r="Q92" s="482"/>
      <c r="R92" s="482"/>
      <c r="S92" s="482"/>
      <c r="T92" s="482"/>
      <c r="U92" s="482"/>
      <c r="V92" s="482"/>
      <c r="W92" s="482"/>
      <c r="X92" s="482"/>
      <c r="Y92" s="482"/>
      <c r="Z92" s="482"/>
      <c r="AA92" s="482"/>
      <c r="AB92" s="482"/>
      <c r="AC92" s="482"/>
      <c r="AD92" s="482"/>
      <c r="AE92" s="482"/>
      <c r="AF92" s="482"/>
      <c r="AG92" s="484" t="s">
        <v>59</v>
      </c>
      <c r="AH92" s="482"/>
      <c r="AI92" s="482"/>
      <c r="AJ92" s="482"/>
      <c r="AK92" s="482"/>
      <c r="AL92" s="482"/>
      <c r="AM92" s="482"/>
      <c r="AN92" s="483" t="s">
        <v>60</v>
      </c>
      <c r="AO92" s="482"/>
      <c r="AP92" s="485"/>
      <c r="AQ92" s="54" t="s">
        <v>61</v>
      </c>
      <c r="AR92" s="29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</row>
    <row r="93" spans="1:91" s="1" customFormat="1" ht="10.9" customHeight="1">
      <c r="B93" s="29"/>
      <c r="AR93" s="29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463">
        <f>ROUND(SUM(AG95:AG98),2)</f>
        <v>0</v>
      </c>
      <c r="AH94" s="463"/>
      <c r="AI94" s="463"/>
      <c r="AJ94" s="463"/>
      <c r="AK94" s="463"/>
      <c r="AL94" s="463"/>
      <c r="AM94" s="463"/>
      <c r="AN94" s="464">
        <f>SUM(AN95:AP98)</f>
        <v>0</v>
      </c>
      <c r="AO94" s="464"/>
      <c r="AP94" s="464"/>
      <c r="AQ94" s="63" t="s">
        <v>1</v>
      </c>
      <c r="AR94" s="59"/>
      <c r="AS94" s="64">
        <f>ROUND(SUM(AS95:AS98),2)</f>
        <v>0</v>
      </c>
      <c r="AT94" s="65" t="e">
        <f>ROUND(SUM(AV94:AW94),2)</f>
        <v>#REF!</v>
      </c>
      <c r="AU94" s="66" t="e">
        <f>ROUND(SUM(AU95:AU98),5)</f>
        <v>#REF!</v>
      </c>
      <c r="AV94" s="65" t="e">
        <f>ROUND(AZ94*L32,2)</f>
        <v>#REF!</v>
      </c>
      <c r="AW94" s="65" t="e">
        <f>ROUND(BA94*L33,2)</f>
        <v>#REF!</v>
      </c>
      <c r="AX94" s="65" t="e">
        <f>ROUND(BB94*L32,2)</f>
        <v>#REF!</v>
      </c>
      <c r="AY94" s="65" t="e">
        <f>ROUND(BC94*L33,2)</f>
        <v>#REF!</v>
      </c>
      <c r="AZ94" s="65" t="e">
        <f>ROUND(SUM(AZ95:AZ98),2)</f>
        <v>#REF!</v>
      </c>
      <c r="BA94" s="65" t="e">
        <f>ROUND(SUM(BA95:BA98),2)</f>
        <v>#REF!</v>
      </c>
      <c r="BB94" s="65" t="e">
        <f>ROUND(SUM(BB95:BB98),2)</f>
        <v>#REF!</v>
      </c>
      <c r="BC94" s="65" t="e">
        <f>ROUND(SUM(BC95:BC98),2)</f>
        <v>#REF!</v>
      </c>
      <c r="BD94" s="67" t="e">
        <f>ROUND(SUM(BD95:BD98),2)</f>
        <v>#REF!</v>
      </c>
      <c r="BS94" s="68" t="s">
        <v>75</v>
      </c>
      <c r="BT94" s="68" t="s">
        <v>76</v>
      </c>
      <c r="BU94" s="69" t="s">
        <v>77</v>
      </c>
      <c r="BV94" s="68" t="s">
        <v>78</v>
      </c>
      <c r="BW94" s="68" t="s">
        <v>4</v>
      </c>
      <c r="BX94" s="68" t="s">
        <v>79</v>
      </c>
      <c r="CL94" s="68" t="s">
        <v>1</v>
      </c>
    </row>
    <row r="95" spans="1:91" s="6" customFormat="1" ht="16.5" customHeight="1">
      <c r="A95" s="70" t="s">
        <v>80</v>
      </c>
      <c r="B95" s="71"/>
      <c r="C95" s="72"/>
      <c r="D95" s="460" t="s">
        <v>513</v>
      </c>
      <c r="E95" s="460"/>
      <c r="F95" s="460"/>
      <c r="G95" s="460"/>
      <c r="H95" s="460"/>
      <c r="I95" s="73"/>
      <c r="J95" s="460" t="s">
        <v>366</v>
      </c>
      <c r="K95" s="460"/>
      <c r="L95" s="460"/>
      <c r="M95" s="460"/>
      <c r="N95" s="460"/>
      <c r="O95" s="460"/>
      <c r="P95" s="460"/>
      <c r="Q95" s="460"/>
      <c r="R95" s="460"/>
      <c r="S95" s="460"/>
      <c r="T95" s="460"/>
      <c r="U95" s="460"/>
      <c r="V95" s="460"/>
      <c r="W95" s="460"/>
      <c r="X95" s="460"/>
      <c r="Y95" s="460"/>
      <c r="Z95" s="460"/>
      <c r="AA95" s="460"/>
      <c r="AB95" s="460"/>
      <c r="AC95" s="460"/>
      <c r="AD95" s="460"/>
      <c r="AE95" s="460"/>
      <c r="AF95" s="460"/>
      <c r="AG95" s="461">
        <f>D1_technologie!F70</f>
        <v>0</v>
      </c>
      <c r="AH95" s="462"/>
      <c r="AI95" s="462"/>
      <c r="AJ95" s="462"/>
      <c r="AK95" s="462"/>
      <c r="AL95" s="462"/>
      <c r="AM95" s="462"/>
      <c r="AN95" s="461">
        <f>AG95*1.21</f>
        <v>0</v>
      </c>
      <c r="AO95" s="462"/>
      <c r="AP95" s="462"/>
      <c r="AQ95" s="74" t="s">
        <v>83</v>
      </c>
      <c r="AR95" s="71"/>
      <c r="AS95" s="75">
        <v>0</v>
      </c>
      <c r="AT95" s="76">
        <f>ROUND(SUM(AV95:AW95),2)</f>
        <v>0</v>
      </c>
      <c r="AU95" s="77">
        <f>'D3 - Stavební připravenos...'!P130</f>
        <v>286.18837400000001</v>
      </c>
      <c r="AV95" s="76">
        <f>'D3 - Stavební připravenos...'!J35</f>
        <v>0</v>
      </c>
      <c r="AW95" s="76">
        <f>'D3 - Stavební připravenos...'!J36</f>
        <v>0</v>
      </c>
      <c r="AX95" s="76">
        <f>'D3 - Stavební připravenos...'!J37</f>
        <v>0</v>
      </c>
      <c r="AY95" s="76">
        <f>'D3 - Stavební připravenos...'!J38</f>
        <v>0</v>
      </c>
      <c r="AZ95" s="76">
        <f>'D3 - Stavební připravenos...'!F35</f>
        <v>0</v>
      </c>
      <c r="BA95" s="76">
        <f>'D3 - Stavební připravenos...'!F36</f>
        <v>0</v>
      </c>
      <c r="BB95" s="76">
        <f>'D3 - Stavební připravenos...'!F37</f>
        <v>0</v>
      </c>
      <c r="BC95" s="76">
        <f>'D3 - Stavební připravenos...'!F38</f>
        <v>0</v>
      </c>
      <c r="BD95" s="78">
        <f>'D3 - Stavební připravenos...'!F39</f>
        <v>0</v>
      </c>
      <c r="BT95" s="79" t="s">
        <v>84</v>
      </c>
      <c r="BV95" s="79" t="s">
        <v>78</v>
      </c>
      <c r="BW95" s="79" t="s">
        <v>85</v>
      </c>
      <c r="BX95" s="79" t="s">
        <v>4</v>
      </c>
      <c r="CL95" s="79" t="s">
        <v>1</v>
      </c>
      <c r="CM95" s="79" t="s">
        <v>86</v>
      </c>
    </row>
    <row r="96" spans="1:91" s="6" customFormat="1" ht="16.5" customHeight="1">
      <c r="A96" s="70" t="s">
        <v>80</v>
      </c>
      <c r="B96" s="71"/>
      <c r="C96" s="72"/>
      <c r="D96" s="460" t="s">
        <v>530</v>
      </c>
      <c r="E96" s="460"/>
      <c r="F96" s="460"/>
      <c r="G96" s="460"/>
      <c r="H96" s="460"/>
      <c r="I96" s="73"/>
      <c r="J96" s="460" t="s">
        <v>514</v>
      </c>
      <c r="K96" s="460"/>
      <c r="L96" s="460"/>
      <c r="M96" s="460"/>
      <c r="N96" s="460"/>
      <c r="O96" s="460"/>
      <c r="P96" s="460"/>
      <c r="Q96" s="460"/>
      <c r="R96" s="460"/>
      <c r="S96" s="460"/>
      <c r="T96" s="460"/>
      <c r="U96" s="460"/>
      <c r="V96" s="460"/>
      <c r="W96" s="460"/>
      <c r="X96" s="460"/>
      <c r="Y96" s="460"/>
      <c r="Z96" s="460"/>
      <c r="AA96" s="460"/>
      <c r="AB96" s="460"/>
      <c r="AC96" s="460"/>
      <c r="AD96" s="460"/>
      <c r="AE96" s="460"/>
      <c r="AF96" s="460"/>
      <c r="AG96" s="461">
        <f>D2_ESIL!J3</f>
        <v>0</v>
      </c>
      <c r="AH96" s="462"/>
      <c r="AI96" s="462"/>
      <c r="AJ96" s="462"/>
      <c r="AK96" s="462"/>
      <c r="AL96" s="462"/>
      <c r="AM96" s="462"/>
      <c r="AN96" s="461">
        <f t="shared" ref="AN96:AN97" si="0">AG96*1.21</f>
        <v>0</v>
      </c>
      <c r="AO96" s="462"/>
      <c r="AP96" s="462"/>
      <c r="AQ96" s="74" t="s">
        <v>83</v>
      </c>
      <c r="AR96" s="71"/>
      <c r="AS96" s="75">
        <v>0</v>
      </c>
      <c r="AT96" s="76">
        <f>ROUND(SUM(AV96:AW96),2)</f>
        <v>0</v>
      </c>
      <c r="AU96" s="77">
        <f>'D3 - Stavební připravenos...'!P131</f>
        <v>282.52963399999999</v>
      </c>
      <c r="AV96" s="76">
        <f>'D3 - Stavební připravenos...'!J36</f>
        <v>0</v>
      </c>
      <c r="AW96" s="76">
        <f>'D3 - Stavební připravenos...'!J37</f>
        <v>0</v>
      </c>
      <c r="AX96" s="76">
        <f>'D3 - Stavební připravenos...'!J38</f>
        <v>0</v>
      </c>
      <c r="AY96" s="76">
        <f>'D3 - Stavební připravenos...'!J39</f>
        <v>0</v>
      </c>
      <c r="AZ96" s="76">
        <f>'D3 - Stavební připravenos...'!F36</f>
        <v>0</v>
      </c>
      <c r="BA96" s="76">
        <f>'D3 - Stavební připravenos...'!F37</f>
        <v>0</v>
      </c>
      <c r="BB96" s="76">
        <f>'D3 - Stavební připravenos...'!F38</f>
        <v>0</v>
      </c>
      <c r="BC96" s="76">
        <f>'D3 - Stavební připravenos...'!F39</f>
        <v>0</v>
      </c>
      <c r="BD96" s="78">
        <f>'D3 - Stavební připravenos...'!F40</f>
        <v>0</v>
      </c>
      <c r="BT96" s="79" t="s">
        <v>84</v>
      </c>
      <c r="BV96" s="79" t="s">
        <v>78</v>
      </c>
      <c r="BW96" s="79" t="s">
        <v>85</v>
      </c>
      <c r="BX96" s="79" t="s">
        <v>4</v>
      </c>
      <c r="CL96" s="79" t="s">
        <v>1</v>
      </c>
      <c r="CM96" s="79" t="s">
        <v>86</v>
      </c>
    </row>
    <row r="97" spans="1:91" s="6" customFormat="1" ht="16.5" customHeight="1">
      <c r="A97" s="70" t="s">
        <v>80</v>
      </c>
      <c r="B97" s="71"/>
      <c r="C97" s="72"/>
      <c r="D97" s="460" t="s">
        <v>81</v>
      </c>
      <c r="E97" s="460"/>
      <c r="F97" s="460"/>
      <c r="G97" s="460"/>
      <c r="H97" s="460"/>
      <c r="I97" s="73"/>
      <c r="J97" s="460" t="s">
        <v>82</v>
      </c>
      <c r="K97" s="460"/>
      <c r="L97" s="460"/>
      <c r="M97" s="460"/>
      <c r="N97" s="460"/>
      <c r="O97" s="460"/>
      <c r="P97" s="460"/>
      <c r="Q97" s="460"/>
      <c r="R97" s="460"/>
      <c r="S97" s="460"/>
      <c r="T97" s="460"/>
      <c r="U97" s="460"/>
      <c r="V97" s="460"/>
      <c r="W97" s="460"/>
      <c r="X97" s="460"/>
      <c r="Y97" s="460"/>
      <c r="Z97" s="460"/>
      <c r="AA97" s="460"/>
      <c r="AB97" s="460"/>
      <c r="AC97" s="460"/>
      <c r="AD97" s="460"/>
      <c r="AE97" s="460"/>
      <c r="AF97" s="460"/>
      <c r="AG97" s="461">
        <f>'D3 - Stavební připravenos...'!J32</f>
        <v>0</v>
      </c>
      <c r="AH97" s="462"/>
      <c r="AI97" s="462"/>
      <c r="AJ97" s="462"/>
      <c r="AK97" s="462"/>
      <c r="AL97" s="462"/>
      <c r="AM97" s="462"/>
      <c r="AN97" s="461">
        <f t="shared" si="0"/>
        <v>0</v>
      </c>
      <c r="AO97" s="462"/>
      <c r="AP97" s="462"/>
      <c r="AQ97" s="74" t="s">
        <v>83</v>
      </c>
      <c r="AR97" s="71"/>
      <c r="AS97" s="75">
        <v>0</v>
      </c>
      <c r="AT97" s="76">
        <f>ROUND(SUM(AV97:AW97),2)</f>
        <v>0</v>
      </c>
      <c r="AU97" s="77">
        <f>'D3 - Stavební připravenos...'!P132</f>
        <v>158.17010399999998</v>
      </c>
      <c r="AV97" s="76">
        <f>'D3 - Stavební připravenos...'!J37</f>
        <v>0</v>
      </c>
      <c r="AW97" s="76">
        <f>'D3 - Stavební připravenos...'!J38</f>
        <v>0</v>
      </c>
      <c r="AX97" s="76">
        <f>'D3 - Stavební připravenos...'!J39</f>
        <v>0</v>
      </c>
      <c r="AY97" s="76">
        <f>'D3 - Stavební připravenos...'!J40</f>
        <v>0</v>
      </c>
      <c r="AZ97" s="76">
        <f>'D3 - Stavební připravenos...'!F37</f>
        <v>0</v>
      </c>
      <c r="BA97" s="76">
        <f>'D3 - Stavební připravenos...'!F38</f>
        <v>0</v>
      </c>
      <c r="BB97" s="76">
        <f>'D3 - Stavební připravenos...'!F39</f>
        <v>0</v>
      </c>
      <c r="BC97" s="76">
        <f>'D3 - Stavební připravenos...'!F40</f>
        <v>0</v>
      </c>
      <c r="BD97" s="78">
        <f>'D3 - Stavební připravenos...'!F41</f>
        <v>0</v>
      </c>
      <c r="BT97" s="79" t="s">
        <v>84</v>
      </c>
      <c r="BV97" s="79" t="s">
        <v>78</v>
      </c>
      <c r="BW97" s="79" t="s">
        <v>85</v>
      </c>
      <c r="BX97" s="79" t="s">
        <v>4</v>
      </c>
      <c r="CL97" s="79" t="s">
        <v>1</v>
      </c>
      <c r="CM97" s="79" t="s">
        <v>86</v>
      </c>
    </row>
    <row r="98" spans="1:91" s="6" customFormat="1" ht="16.5" customHeight="1">
      <c r="A98" s="70" t="s">
        <v>80</v>
      </c>
      <c r="B98" s="71"/>
      <c r="C98" s="72"/>
      <c r="D98" s="460"/>
      <c r="E98" s="460"/>
      <c r="F98" s="460"/>
      <c r="G98" s="460"/>
      <c r="H98" s="460"/>
      <c r="I98" s="73"/>
      <c r="J98" s="460"/>
      <c r="K98" s="460"/>
      <c r="L98" s="460"/>
      <c r="M98" s="460"/>
      <c r="N98" s="460"/>
      <c r="O98" s="460"/>
      <c r="P98" s="460"/>
      <c r="Q98" s="460"/>
      <c r="R98" s="460"/>
      <c r="S98" s="460"/>
      <c r="T98" s="460"/>
      <c r="U98" s="460"/>
      <c r="V98" s="460"/>
      <c r="W98" s="460"/>
      <c r="X98" s="460"/>
      <c r="Y98" s="460"/>
      <c r="Z98" s="460"/>
      <c r="AA98" s="460"/>
      <c r="AB98" s="460"/>
      <c r="AC98" s="460"/>
      <c r="AD98" s="460"/>
      <c r="AE98" s="460"/>
      <c r="AF98" s="460"/>
      <c r="AG98" s="461"/>
      <c r="AH98" s="462"/>
      <c r="AI98" s="462"/>
      <c r="AJ98" s="462"/>
      <c r="AK98" s="462"/>
      <c r="AL98" s="462"/>
      <c r="AM98" s="462"/>
      <c r="AN98" s="461"/>
      <c r="AO98" s="462"/>
      <c r="AP98" s="462"/>
      <c r="AQ98" s="74" t="s">
        <v>83</v>
      </c>
      <c r="AR98" s="71"/>
      <c r="AS98" s="80">
        <v>0</v>
      </c>
      <c r="AT98" s="81" t="e">
        <f>ROUND(SUM(AV98:AW98),2)</f>
        <v>#REF!</v>
      </c>
      <c r="AU98" s="82" t="e">
        <f>#REF!</f>
        <v>#REF!</v>
      </c>
      <c r="AV98" s="81" t="e">
        <f>#REF!</f>
        <v>#REF!</v>
      </c>
      <c r="AW98" s="81" t="e">
        <f>#REF!</f>
        <v>#REF!</v>
      </c>
      <c r="AX98" s="81" t="e">
        <f>#REF!</f>
        <v>#REF!</v>
      </c>
      <c r="AY98" s="81" t="e">
        <f>#REF!</f>
        <v>#REF!</v>
      </c>
      <c r="AZ98" s="81" t="e">
        <f>#REF!</f>
        <v>#REF!</v>
      </c>
      <c r="BA98" s="81" t="e">
        <f>#REF!</f>
        <v>#REF!</v>
      </c>
      <c r="BB98" s="81" t="e">
        <f>#REF!</f>
        <v>#REF!</v>
      </c>
      <c r="BC98" s="81" t="e">
        <f>#REF!</f>
        <v>#REF!</v>
      </c>
      <c r="BD98" s="83" t="e">
        <f>#REF!</f>
        <v>#REF!</v>
      </c>
      <c r="BT98" s="79" t="s">
        <v>84</v>
      </c>
      <c r="BV98" s="79" t="s">
        <v>78</v>
      </c>
      <c r="BW98" s="79" t="s">
        <v>87</v>
      </c>
      <c r="BX98" s="79" t="s">
        <v>4</v>
      </c>
      <c r="CL98" s="79" t="s">
        <v>1</v>
      </c>
      <c r="CM98" s="79" t="s">
        <v>86</v>
      </c>
    </row>
    <row r="99" spans="1:91">
      <c r="B99" s="18"/>
      <c r="AR99" s="18"/>
    </row>
    <row r="100" spans="1:91" s="1" customFormat="1" ht="30" customHeight="1">
      <c r="B100" s="29"/>
      <c r="C100" s="60" t="s">
        <v>88</v>
      </c>
      <c r="AG100" s="464">
        <v>0</v>
      </c>
      <c r="AH100" s="464"/>
      <c r="AI100" s="464"/>
      <c r="AJ100" s="464"/>
      <c r="AK100" s="464"/>
      <c r="AL100" s="464"/>
      <c r="AM100" s="464"/>
      <c r="AN100" s="464">
        <v>0</v>
      </c>
      <c r="AO100" s="464"/>
      <c r="AP100" s="464"/>
      <c r="AQ100" s="84"/>
      <c r="AR100" s="29"/>
      <c r="AS100" s="55" t="s">
        <v>89</v>
      </c>
      <c r="AT100" s="56" t="s">
        <v>90</v>
      </c>
      <c r="AU100" s="56" t="s">
        <v>40</v>
      </c>
      <c r="AV100" s="57" t="s">
        <v>63</v>
      </c>
    </row>
    <row r="101" spans="1:91" s="1" customFormat="1" ht="10.9" customHeight="1">
      <c r="B101" s="29"/>
      <c r="AR101" s="29"/>
    </row>
    <row r="102" spans="1:91" s="1" customFormat="1" ht="30" customHeight="1">
      <c r="B102" s="29"/>
      <c r="C102" s="85" t="s">
        <v>91</v>
      </c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474">
        <f>ROUND(AG94 + AG100, 2)</f>
        <v>0</v>
      </c>
      <c r="AH102" s="474"/>
      <c r="AI102" s="474"/>
      <c r="AJ102" s="474"/>
      <c r="AK102" s="474"/>
      <c r="AL102" s="474"/>
      <c r="AM102" s="474"/>
      <c r="AN102" s="474">
        <f>ROUND(AN94 + AN100, 2)</f>
        <v>0</v>
      </c>
      <c r="AO102" s="474"/>
      <c r="AP102" s="474"/>
      <c r="AQ102" s="86"/>
      <c r="AR102" s="29"/>
    </row>
    <row r="103" spans="1:91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29"/>
    </row>
  </sheetData>
  <mergeCells count="58">
    <mergeCell ref="K5:AJ5"/>
    <mergeCell ref="K6:AJ6"/>
    <mergeCell ref="E23:AN23"/>
    <mergeCell ref="AK26:AO26"/>
    <mergeCell ref="AK27:AO27"/>
    <mergeCell ref="AK29:AO29"/>
    <mergeCell ref="L31:P31"/>
    <mergeCell ref="W31:AE31"/>
    <mergeCell ref="AK31:AO31"/>
    <mergeCell ref="W32:AE32"/>
    <mergeCell ref="AK32:AO32"/>
    <mergeCell ref="L32:P32"/>
    <mergeCell ref="W33:AE33"/>
    <mergeCell ref="AK33:AO33"/>
    <mergeCell ref="L33:P33"/>
    <mergeCell ref="W34:AE34"/>
    <mergeCell ref="AK34:AO34"/>
    <mergeCell ref="L34:P34"/>
    <mergeCell ref="AK35:AO35"/>
    <mergeCell ref="L35:P35"/>
    <mergeCell ref="W36:AE36"/>
    <mergeCell ref="AK36:AO36"/>
    <mergeCell ref="L36:P36"/>
    <mergeCell ref="D98:H98"/>
    <mergeCell ref="J98:AF98"/>
    <mergeCell ref="D97:H97"/>
    <mergeCell ref="J97:AF97"/>
    <mergeCell ref="AS89:AT91"/>
    <mergeCell ref="AM90:AP90"/>
    <mergeCell ref="C92:G92"/>
    <mergeCell ref="I92:AF92"/>
    <mergeCell ref="AG92:AM92"/>
    <mergeCell ref="AN92:AP92"/>
    <mergeCell ref="AM89:AP89"/>
    <mergeCell ref="AG100:AM100"/>
    <mergeCell ref="AN100:AP100"/>
    <mergeCell ref="AG102:AM102"/>
    <mergeCell ref="AN102:AP102"/>
    <mergeCell ref="AG97:AM97"/>
    <mergeCell ref="AN97:AP97"/>
    <mergeCell ref="AN98:AP98"/>
    <mergeCell ref="AG98:AM98"/>
    <mergeCell ref="AR2:BE2"/>
    <mergeCell ref="D96:H96"/>
    <mergeCell ref="J96:AF96"/>
    <mergeCell ref="AG96:AM96"/>
    <mergeCell ref="AN96:AP96"/>
    <mergeCell ref="AG94:AM94"/>
    <mergeCell ref="AN94:AP94"/>
    <mergeCell ref="AN95:AP95"/>
    <mergeCell ref="AG95:AM95"/>
    <mergeCell ref="D95:H95"/>
    <mergeCell ref="J95:AF95"/>
    <mergeCell ref="X38:AB38"/>
    <mergeCell ref="AK38:AO38"/>
    <mergeCell ref="L85:AJ85"/>
    <mergeCell ref="AM87:AN87"/>
    <mergeCell ref="W35:AE35"/>
  </mergeCells>
  <hyperlinks>
    <hyperlink ref="A95" location="'D3 - Stavební připravenos...'!C2" display="/" xr:uid="{00000000-0004-0000-0200-000000000000}"/>
    <hyperlink ref="A98" location="'D4 - Kácení'!C2" display="/" xr:uid="{00000000-0004-0000-0200-000001000000}"/>
    <hyperlink ref="A96" location="'D3 - Stavební připravenos...'!C2" display="/" xr:uid="{00000000-0004-0000-0200-000002000000}"/>
    <hyperlink ref="A97" location="'D3 - Stavební připravenos...'!C2" display="/" xr:uid="{00000000-0004-0000-02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70"/>
  <sheetViews>
    <sheetView view="pageBreakPreview" zoomScaleNormal="100" zoomScaleSheetLayoutView="100" workbookViewId="0">
      <selection activeCell="E5" sqref="E5:E69"/>
    </sheetView>
  </sheetViews>
  <sheetFormatPr defaultColWidth="11.6640625" defaultRowHeight="12.75"/>
  <cols>
    <col min="1" max="1" width="13.5" style="278" customWidth="1"/>
    <col min="2" max="2" width="77" style="278" customWidth="1"/>
    <col min="3" max="3" width="10.6640625" style="278" customWidth="1"/>
    <col min="4" max="4" width="16.5" style="241" customWidth="1"/>
    <col min="5" max="5" width="17.5" style="241" customWidth="1"/>
    <col min="6" max="6" width="18.6640625" style="241" customWidth="1"/>
    <col min="7" max="256" width="11.6640625" style="241"/>
    <col min="257" max="257" width="13.5" style="241" customWidth="1"/>
    <col min="258" max="258" width="77" style="241" customWidth="1"/>
    <col min="259" max="259" width="10.6640625" style="241" customWidth="1"/>
    <col min="260" max="260" width="16.5" style="241" customWidth="1"/>
    <col min="261" max="261" width="17.5" style="241" customWidth="1"/>
    <col min="262" max="262" width="18.6640625" style="241" customWidth="1"/>
    <col min="263" max="512" width="11.6640625" style="241"/>
    <col min="513" max="513" width="13.5" style="241" customWidth="1"/>
    <col min="514" max="514" width="77" style="241" customWidth="1"/>
    <col min="515" max="515" width="10.6640625" style="241" customWidth="1"/>
    <col min="516" max="516" width="16.5" style="241" customWidth="1"/>
    <col min="517" max="517" width="17.5" style="241" customWidth="1"/>
    <col min="518" max="518" width="18.6640625" style="241" customWidth="1"/>
    <col min="519" max="768" width="11.6640625" style="241"/>
    <col min="769" max="769" width="13.5" style="241" customWidth="1"/>
    <col min="770" max="770" width="77" style="241" customWidth="1"/>
    <col min="771" max="771" width="10.6640625" style="241" customWidth="1"/>
    <col min="772" max="772" width="16.5" style="241" customWidth="1"/>
    <col min="773" max="773" width="17.5" style="241" customWidth="1"/>
    <col min="774" max="774" width="18.6640625" style="241" customWidth="1"/>
    <col min="775" max="1024" width="11.6640625" style="241"/>
    <col min="1025" max="1025" width="13.5" style="241" customWidth="1"/>
    <col min="1026" max="1026" width="77" style="241" customWidth="1"/>
    <col min="1027" max="1027" width="10.6640625" style="241" customWidth="1"/>
    <col min="1028" max="1028" width="16.5" style="241" customWidth="1"/>
    <col min="1029" max="1029" width="17.5" style="241" customWidth="1"/>
    <col min="1030" max="1030" width="18.6640625" style="241" customWidth="1"/>
    <col min="1031" max="1280" width="11.6640625" style="241"/>
    <col min="1281" max="1281" width="13.5" style="241" customWidth="1"/>
    <col min="1282" max="1282" width="77" style="241" customWidth="1"/>
    <col min="1283" max="1283" width="10.6640625" style="241" customWidth="1"/>
    <col min="1284" max="1284" width="16.5" style="241" customWidth="1"/>
    <col min="1285" max="1285" width="17.5" style="241" customWidth="1"/>
    <col min="1286" max="1286" width="18.6640625" style="241" customWidth="1"/>
    <col min="1287" max="1536" width="11.6640625" style="241"/>
    <col min="1537" max="1537" width="13.5" style="241" customWidth="1"/>
    <col min="1538" max="1538" width="77" style="241" customWidth="1"/>
    <col min="1539" max="1539" width="10.6640625" style="241" customWidth="1"/>
    <col min="1540" max="1540" width="16.5" style="241" customWidth="1"/>
    <col min="1541" max="1541" width="17.5" style="241" customWidth="1"/>
    <col min="1542" max="1542" width="18.6640625" style="241" customWidth="1"/>
    <col min="1543" max="1792" width="11.6640625" style="241"/>
    <col min="1793" max="1793" width="13.5" style="241" customWidth="1"/>
    <col min="1794" max="1794" width="77" style="241" customWidth="1"/>
    <col min="1795" max="1795" width="10.6640625" style="241" customWidth="1"/>
    <col min="1796" max="1796" width="16.5" style="241" customWidth="1"/>
    <col min="1797" max="1797" width="17.5" style="241" customWidth="1"/>
    <col min="1798" max="1798" width="18.6640625" style="241" customWidth="1"/>
    <col min="1799" max="2048" width="11.6640625" style="241"/>
    <col min="2049" max="2049" width="13.5" style="241" customWidth="1"/>
    <col min="2050" max="2050" width="77" style="241" customWidth="1"/>
    <col min="2051" max="2051" width="10.6640625" style="241" customWidth="1"/>
    <col min="2052" max="2052" width="16.5" style="241" customWidth="1"/>
    <col min="2053" max="2053" width="17.5" style="241" customWidth="1"/>
    <col min="2054" max="2054" width="18.6640625" style="241" customWidth="1"/>
    <col min="2055" max="2304" width="11.6640625" style="241"/>
    <col min="2305" max="2305" width="13.5" style="241" customWidth="1"/>
    <col min="2306" max="2306" width="77" style="241" customWidth="1"/>
    <col min="2307" max="2307" width="10.6640625" style="241" customWidth="1"/>
    <col min="2308" max="2308" width="16.5" style="241" customWidth="1"/>
    <col min="2309" max="2309" width="17.5" style="241" customWidth="1"/>
    <col min="2310" max="2310" width="18.6640625" style="241" customWidth="1"/>
    <col min="2311" max="2560" width="11.6640625" style="241"/>
    <col min="2561" max="2561" width="13.5" style="241" customWidth="1"/>
    <col min="2562" max="2562" width="77" style="241" customWidth="1"/>
    <col min="2563" max="2563" width="10.6640625" style="241" customWidth="1"/>
    <col min="2564" max="2564" width="16.5" style="241" customWidth="1"/>
    <col min="2565" max="2565" width="17.5" style="241" customWidth="1"/>
    <col min="2566" max="2566" width="18.6640625" style="241" customWidth="1"/>
    <col min="2567" max="2816" width="11.6640625" style="241"/>
    <col min="2817" max="2817" width="13.5" style="241" customWidth="1"/>
    <col min="2818" max="2818" width="77" style="241" customWidth="1"/>
    <col min="2819" max="2819" width="10.6640625" style="241" customWidth="1"/>
    <col min="2820" max="2820" width="16.5" style="241" customWidth="1"/>
    <col min="2821" max="2821" width="17.5" style="241" customWidth="1"/>
    <col min="2822" max="2822" width="18.6640625" style="241" customWidth="1"/>
    <col min="2823" max="3072" width="11.6640625" style="241"/>
    <col min="3073" max="3073" width="13.5" style="241" customWidth="1"/>
    <col min="3074" max="3074" width="77" style="241" customWidth="1"/>
    <col min="3075" max="3075" width="10.6640625" style="241" customWidth="1"/>
    <col min="3076" max="3076" width="16.5" style="241" customWidth="1"/>
    <col min="3077" max="3077" width="17.5" style="241" customWidth="1"/>
    <col min="3078" max="3078" width="18.6640625" style="241" customWidth="1"/>
    <col min="3079" max="3328" width="11.6640625" style="241"/>
    <col min="3329" max="3329" width="13.5" style="241" customWidth="1"/>
    <col min="3330" max="3330" width="77" style="241" customWidth="1"/>
    <col min="3331" max="3331" width="10.6640625" style="241" customWidth="1"/>
    <col min="3332" max="3332" width="16.5" style="241" customWidth="1"/>
    <col min="3333" max="3333" width="17.5" style="241" customWidth="1"/>
    <col min="3334" max="3334" width="18.6640625" style="241" customWidth="1"/>
    <col min="3335" max="3584" width="11.6640625" style="241"/>
    <col min="3585" max="3585" width="13.5" style="241" customWidth="1"/>
    <col min="3586" max="3586" width="77" style="241" customWidth="1"/>
    <col min="3587" max="3587" width="10.6640625" style="241" customWidth="1"/>
    <col min="3588" max="3588" width="16.5" style="241" customWidth="1"/>
    <col min="3589" max="3589" width="17.5" style="241" customWidth="1"/>
    <col min="3590" max="3590" width="18.6640625" style="241" customWidth="1"/>
    <col min="3591" max="3840" width="11.6640625" style="241"/>
    <col min="3841" max="3841" width="13.5" style="241" customWidth="1"/>
    <col min="3842" max="3842" width="77" style="241" customWidth="1"/>
    <col min="3843" max="3843" width="10.6640625" style="241" customWidth="1"/>
    <col min="3844" max="3844" width="16.5" style="241" customWidth="1"/>
    <col min="3845" max="3845" width="17.5" style="241" customWidth="1"/>
    <col min="3846" max="3846" width="18.6640625" style="241" customWidth="1"/>
    <col min="3847" max="4096" width="11.6640625" style="241"/>
    <col min="4097" max="4097" width="13.5" style="241" customWidth="1"/>
    <col min="4098" max="4098" width="77" style="241" customWidth="1"/>
    <col min="4099" max="4099" width="10.6640625" style="241" customWidth="1"/>
    <col min="4100" max="4100" width="16.5" style="241" customWidth="1"/>
    <col min="4101" max="4101" width="17.5" style="241" customWidth="1"/>
    <col min="4102" max="4102" width="18.6640625" style="241" customWidth="1"/>
    <col min="4103" max="4352" width="11.6640625" style="241"/>
    <col min="4353" max="4353" width="13.5" style="241" customWidth="1"/>
    <col min="4354" max="4354" width="77" style="241" customWidth="1"/>
    <col min="4355" max="4355" width="10.6640625" style="241" customWidth="1"/>
    <col min="4356" max="4356" width="16.5" style="241" customWidth="1"/>
    <col min="4357" max="4357" width="17.5" style="241" customWidth="1"/>
    <col min="4358" max="4358" width="18.6640625" style="241" customWidth="1"/>
    <col min="4359" max="4608" width="11.6640625" style="241"/>
    <col min="4609" max="4609" width="13.5" style="241" customWidth="1"/>
    <col min="4610" max="4610" width="77" style="241" customWidth="1"/>
    <col min="4611" max="4611" width="10.6640625" style="241" customWidth="1"/>
    <col min="4612" max="4612" width="16.5" style="241" customWidth="1"/>
    <col min="4613" max="4613" width="17.5" style="241" customWidth="1"/>
    <col min="4614" max="4614" width="18.6640625" style="241" customWidth="1"/>
    <col min="4615" max="4864" width="11.6640625" style="241"/>
    <col min="4865" max="4865" width="13.5" style="241" customWidth="1"/>
    <col min="4866" max="4866" width="77" style="241" customWidth="1"/>
    <col min="4867" max="4867" width="10.6640625" style="241" customWidth="1"/>
    <col min="4868" max="4868" width="16.5" style="241" customWidth="1"/>
    <col min="4869" max="4869" width="17.5" style="241" customWidth="1"/>
    <col min="4870" max="4870" width="18.6640625" style="241" customWidth="1"/>
    <col min="4871" max="5120" width="11.6640625" style="241"/>
    <col min="5121" max="5121" width="13.5" style="241" customWidth="1"/>
    <col min="5122" max="5122" width="77" style="241" customWidth="1"/>
    <col min="5123" max="5123" width="10.6640625" style="241" customWidth="1"/>
    <col min="5124" max="5124" width="16.5" style="241" customWidth="1"/>
    <col min="5125" max="5125" width="17.5" style="241" customWidth="1"/>
    <col min="5126" max="5126" width="18.6640625" style="241" customWidth="1"/>
    <col min="5127" max="5376" width="11.6640625" style="241"/>
    <col min="5377" max="5377" width="13.5" style="241" customWidth="1"/>
    <col min="5378" max="5378" width="77" style="241" customWidth="1"/>
    <col min="5379" max="5379" width="10.6640625" style="241" customWidth="1"/>
    <col min="5380" max="5380" width="16.5" style="241" customWidth="1"/>
    <col min="5381" max="5381" width="17.5" style="241" customWidth="1"/>
    <col min="5382" max="5382" width="18.6640625" style="241" customWidth="1"/>
    <col min="5383" max="5632" width="11.6640625" style="241"/>
    <col min="5633" max="5633" width="13.5" style="241" customWidth="1"/>
    <col min="5634" max="5634" width="77" style="241" customWidth="1"/>
    <col min="5635" max="5635" width="10.6640625" style="241" customWidth="1"/>
    <col min="5636" max="5636" width="16.5" style="241" customWidth="1"/>
    <col min="5637" max="5637" width="17.5" style="241" customWidth="1"/>
    <col min="5638" max="5638" width="18.6640625" style="241" customWidth="1"/>
    <col min="5639" max="5888" width="11.6640625" style="241"/>
    <col min="5889" max="5889" width="13.5" style="241" customWidth="1"/>
    <col min="5890" max="5890" width="77" style="241" customWidth="1"/>
    <col min="5891" max="5891" width="10.6640625" style="241" customWidth="1"/>
    <col min="5892" max="5892" width="16.5" style="241" customWidth="1"/>
    <col min="5893" max="5893" width="17.5" style="241" customWidth="1"/>
    <col min="5894" max="5894" width="18.6640625" style="241" customWidth="1"/>
    <col min="5895" max="6144" width="11.6640625" style="241"/>
    <col min="6145" max="6145" width="13.5" style="241" customWidth="1"/>
    <col min="6146" max="6146" width="77" style="241" customWidth="1"/>
    <col min="6147" max="6147" width="10.6640625" style="241" customWidth="1"/>
    <col min="6148" max="6148" width="16.5" style="241" customWidth="1"/>
    <col min="6149" max="6149" width="17.5" style="241" customWidth="1"/>
    <col min="6150" max="6150" width="18.6640625" style="241" customWidth="1"/>
    <col min="6151" max="6400" width="11.6640625" style="241"/>
    <col min="6401" max="6401" width="13.5" style="241" customWidth="1"/>
    <col min="6402" max="6402" width="77" style="241" customWidth="1"/>
    <col min="6403" max="6403" width="10.6640625" style="241" customWidth="1"/>
    <col min="6404" max="6404" width="16.5" style="241" customWidth="1"/>
    <col min="6405" max="6405" width="17.5" style="241" customWidth="1"/>
    <col min="6406" max="6406" width="18.6640625" style="241" customWidth="1"/>
    <col min="6407" max="6656" width="11.6640625" style="241"/>
    <col min="6657" max="6657" width="13.5" style="241" customWidth="1"/>
    <col min="6658" max="6658" width="77" style="241" customWidth="1"/>
    <col min="6659" max="6659" width="10.6640625" style="241" customWidth="1"/>
    <col min="6660" max="6660" width="16.5" style="241" customWidth="1"/>
    <col min="6661" max="6661" width="17.5" style="241" customWidth="1"/>
    <col min="6662" max="6662" width="18.6640625" style="241" customWidth="1"/>
    <col min="6663" max="6912" width="11.6640625" style="241"/>
    <col min="6913" max="6913" width="13.5" style="241" customWidth="1"/>
    <col min="6914" max="6914" width="77" style="241" customWidth="1"/>
    <col min="6915" max="6915" width="10.6640625" style="241" customWidth="1"/>
    <col min="6916" max="6916" width="16.5" style="241" customWidth="1"/>
    <col min="6917" max="6917" width="17.5" style="241" customWidth="1"/>
    <col min="6918" max="6918" width="18.6640625" style="241" customWidth="1"/>
    <col min="6919" max="7168" width="11.6640625" style="241"/>
    <col min="7169" max="7169" width="13.5" style="241" customWidth="1"/>
    <col min="7170" max="7170" width="77" style="241" customWidth="1"/>
    <col min="7171" max="7171" width="10.6640625" style="241" customWidth="1"/>
    <col min="7172" max="7172" width="16.5" style="241" customWidth="1"/>
    <col min="7173" max="7173" width="17.5" style="241" customWidth="1"/>
    <col min="7174" max="7174" width="18.6640625" style="241" customWidth="1"/>
    <col min="7175" max="7424" width="11.6640625" style="241"/>
    <col min="7425" max="7425" width="13.5" style="241" customWidth="1"/>
    <col min="7426" max="7426" width="77" style="241" customWidth="1"/>
    <col min="7427" max="7427" width="10.6640625" style="241" customWidth="1"/>
    <col min="7428" max="7428" width="16.5" style="241" customWidth="1"/>
    <col min="7429" max="7429" width="17.5" style="241" customWidth="1"/>
    <col min="7430" max="7430" width="18.6640625" style="241" customWidth="1"/>
    <col min="7431" max="7680" width="11.6640625" style="241"/>
    <col min="7681" max="7681" width="13.5" style="241" customWidth="1"/>
    <col min="7682" max="7682" width="77" style="241" customWidth="1"/>
    <col min="7683" max="7683" width="10.6640625" style="241" customWidth="1"/>
    <col min="7684" max="7684" width="16.5" style="241" customWidth="1"/>
    <col min="7685" max="7685" width="17.5" style="241" customWidth="1"/>
    <col min="7686" max="7686" width="18.6640625" style="241" customWidth="1"/>
    <col min="7687" max="7936" width="11.6640625" style="241"/>
    <col min="7937" max="7937" width="13.5" style="241" customWidth="1"/>
    <col min="7938" max="7938" width="77" style="241" customWidth="1"/>
    <col min="7939" max="7939" width="10.6640625" style="241" customWidth="1"/>
    <col min="7940" max="7940" width="16.5" style="241" customWidth="1"/>
    <col min="7941" max="7941" width="17.5" style="241" customWidth="1"/>
    <col min="7942" max="7942" width="18.6640625" style="241" customWidth="1"/>
    <col min="7943" max="8192" width="11.6640625" style="241"/>
    <col min="8193" max="8193" width="13.5" style="241" customWidth="1"/>
    <col min="8194" max="8194" width="77" style="241" customWidth="1"/>
    <col min="8195" max="8195" width="10.6640625" style="241" customWidth="1"/>
    <col min="8196" max="8196" width="16.5" style="241" customWidth="1"/>
    <col min="8197" max="8197" width="17.5" style="241" customWidth="1"/>
    <col min="8198" max="8198" width="18.6640625" style="241" customWidth="1"/>
    <col min="8199" max="8448" width="11.6640625" style="241"/>
    <col min="8449" max="8449" width="13.5" style="241" customWidth="1"/>
    <col min="8450" max="8450" width="77" style="241" customWidth="1"/>
    <col min="8451" max="8451" width="10.6640625" style="241" customWidth="1"/>
    <col min="8452" max="8452" width="16.5" style="241" customWidth="1"/>
    <col min="8453" max="8453" width="17.5" style="241" customWidth="1"/>
    <col min="8454" max="8454" width="18.6640625" style="241" customWidth="1"/>
    <col min="8455" max="8704" width="11.6640625" style="241"/>
    <col min="8705" max="8705" width="13.5" style="241" customWidth="1"/>
    <col min="8706" max="8706" width="77" style="241" customWidth="1"/>
    <col min="8707" max="8707" width="10.6640625" style="241" customWidth="1"/>
    <col min="8708" max="8708" width="16.5" style="241" customWidth="1"/>
    <col min="8709" max="8709" width="17.5" style="241" customWidth="1"/>
    <col min="8710" max="8710" width="18.6640625" style="241" customWidth="1"/>
    <col min="8711" max="8960" width="11.6640625" style="241"/>
    <col min="8961" max="8961" width="13.5" style="241" customWidth="1"/>
    <col min="8962" max="8962" width="77" style="241" customWidth="1"/>
    <col min="8963" max="8963" width="10.6640625" style="241" customWidth="1"/>
    <col min="8964" max="8964" width="16.5" style="241" customWidth="1"/>
    <col min="8965" max="8965" width="17.5" style="241" customWidth="1"/>
    <col min="8966" max="8966" width="18.6640625" style="241" customWidth="1"/>
    <col min="8967" max="9216" width="11.6640625" style="241"/>
    <col min="9217" max="9217" width="13.5" style="241" customWidth="1"/>
    <col min="9218" max="9218" width="77" style="241" customWidth="1"/>
    <col min="9219" max="9219" width="10.6640625" style="241" customWidth="1"/>
    <col min="9220" max="9220" width="16.5" style="241" customWidth="1"/>
    <col min="9221" max="9221" width="17.5" style="241" customWidth="1"/>
    <col min="9222" max="9222" width="18.6640625" style="241" customWidth="1"/>
    <col min="9223" max="9472" width="11.6640625" style="241"/>
    <col min="9473" max="9473" width="13.5" style="241" customWidth="1"/>
    <col min="9474" max="9474" width="77" style="241" customWidth="1"/>
    <col min="9475" max="9475" width="10.6640625" style="241" customWidth="1"/>
    <col min="9476" max="9476" width="16.5" style="241" customWidth="1"/>
    <col min="9477" max="9477" width="17.5" style="241" customWidth="1"/>
    <col min="9478" max="9478" width="18.6640625" style="241" customWidth="1"/>
    <col min="9479" max="9728" width="11.6640625" style="241"/>
    <col min="9729" max="9729" width="13.5" style="241" customWidth="1"/>
    <col min="9730" max="9730" width="77" style="241" customWidth="1"/>
    <col min="9731" max="9731" width="10.6640625" style="241" customWidth="1"/>
    <col min="9732" max="9732" width="16.5" style="241" customWidth="1"/>
    <col min="9733" max="9733" width="17.5" style="241" customWidth="1"/>
    <col min="9734" max="9734" width="18.6640625" style="241" customWidth="1"/>
    <col min="9735" max="9984" width="11.6640625" style="241"/>
    <col min="9985" max="9985" width="13.5" style="241" customWidth="1"/>
    <col min="9986" max="9986" width="77" style="241" customWidth="1"/>
    <col min="9987" max="9987" width="10.6640625" style="241" customWidth="1"/>
    <col min="9988" max="9988" width="16.5" style="241" customWidth="1"/>
    <col min="9989" max="9989" width="17.5" style="241" customWidth="1"/>
    <col min="9990" max="9990" width="18.6640625" style="241" customWidth="1"/>
    <col min="9991" max="10240" width="11.6640625" style="241"/>
    <col min="10241" max="10241" width="13.5" style="241" customWidth="1"/>
    <col min="10242" max="10242" width="77" style="241" customWidth="1"/>
    <col min="10243" max="10243" width="10.6640625" style="241" customWidth="1"/>
    <col min="10244" max="10244" width="16.5" style="241" customWidth="1"/>
    <col min="10245" max="10245" width="17.5" style="241" customWidth="1"/>
    <col min="10246" max="10246" width="18.6640625" style="241" customWidth="1"/>
    <col min="10247" max="10496" width="11.6640625" style="241"/>
    <col min="10497" max="10497" width="13.5" style="241" customWidth="1"/>
    <col min="10498" max="10498" width="77" style="241" customWidth="1"/>
    <col min="10499" max="10499" width="10.6640625" style="241" customWidth="1"/>
    <col min="10500" max="10500" width="16.5" style="241" customWidth="1"/>
    <col min="10501" max="10501" width="17.5" style="241" customWidth="1"/>
    <col min="10502" max="10502" width="18.6640625" style="241" customWidth="1"/>
    <col min="10503" max="10752" width="11.6640625" style="241"/>
    <col min="10753" max="10753" width="13.5" style="241" customWidth="1"/>
    <col min="10754" max="10754" width="77" style="241" customWidth="1"/>
    <col min="10755" max="10755" width="10.6640625" style="241" customWidth="1"/>
    <col min="10756" max="10756" width="16.5" style="241" customWidth="1"/>
    <col min="10757" max="10757" width="17.5" style="241" customWidth="1"/>
    <col min="10758" max="10758" width="18.6640625" style="241" customWidth="1"/>
    <col min="10759" max="11008" width="11.6640625" style="241"/>
    <col min="11009" max="11009" width="13.5" style="241" customWidth="1"/>
    <col min="11010" max="11010" width="77" style="241" customWidth="1"/>
    <col min="11011" max="11011" width="10.6640625" style="241" customWidth="1"/>
    <col min="11012" max="11012" width="16.5" style="241" customWidth="1"/>
    <col min="11013" max="11013" width="17.5" style="241" customWidth="1"/>
    <col min="11014" max="11014" width="18.6640625" style="241" customWidth="1"/>
    <col min="11015" max="11264" width="11.6640625" style="241"/>
    <col min="11265" max="11265" width="13.5" style="241" customWidth="1"/>
    <col min="11266" max="11266" width="77" style="241" customWidth="1"/>
    <col min="11267" max="11267" width="10.6640625" style="241" customWidth="1"/>
    <col min="11268" max="11268" width="16.5" style="241" customWidth="1"/>
    <col min="11269" max="11269" width="17.5" style="241" customWidth="1"/>
    <col min="11270" max="11270" width="18.6640625" style="241" customWidth="1"/>
    <col min="11271" max="11520" width="11.6640625" style="241"/>
    <col min="11521" max="11521" width="13.5" style="241" customWidth="1"/>
    <col min="11522" max="11522" width="77" style="241" customWidth="1"/>
    <col min="11523" max="11523" width="10.6640625" style="241" customWidth="1"/>
    <col min="11524" max="11524" width="16.5" style="241" customWidth="1"/>
    <col min="11525" max="11525" width="17.5" style="241" customWidth="1"/>
    <col min="11526" max="11526" width="18.6640625" style="241" customWidth="1"/>
    <col min="11527" max="11776" width="11.6640625" style="241"/>
    <col min="11777" max="11777" width="13.5" style="241" customWidth="1"/>
    <col min="11778" max="11778" width="77" style="241" customWidth="1"/>
    <col min="11779" max="11779" width="10.6640625" style="241" customWidth="1"/>
    <col min="11780" max="11780" width="16.5" style="241" customWidth="1"/>
    <col min="11781" max="11781" width="17.5" style="241" customWidth="1"/>
    <col min="11782" max="11782" width="18.6640625" style="241" customWidth="1"/>
    <col min="11783" max="12032" width="11.6640625" style="241"/>
    <col min="12033" max="12033" width="13.5" style="241" customWidth="1"/>
    <col min="12034" max="12034" width="77" style="241" customWidth="1"/>
    <col min="12035" max="12035" width="10.6640625" style="241" customWidth="1"/>
    <col min="12036" max="12036" width="16.5" style="241" customWidth="1"/>
    <col min="12037" max="12037" width="17.5" style="241" customWidth="1"/>
    <col min="12038" max="12038" width="18.6640625" style="241" customWidth="1"/>
    <col min="12039" max="12288" width="11.6640625" style="241"/>
    <col min="12289" max="12289" width="13.5" style="241" customWidth="1"/>
    <col min="12290" max="12290" width="77" style="241" customWidth="1"/>
    <col min="12291" max="12291" width="10.6640625" style="241" customWidth="1"/>
    <col min="12292" max="12292" width="16.5" style="241" customWidth="1"/>
    <col min="12293" max="12293" width="17.5" style="241" customWidth="1"/>
    <col min="12294" max="12294" width="18.6640625" style="241" customWidth="1"/>
    <col min="12295" max="12544" width="11.6640625" style="241"/>
    <col min="12545" max="12545" width="13.5" style="241" customWidth="1"/>
    <col min="12546" max="12546" width="77" style="241" customWidth="1"/>
    <col min="12547" max="12547" width="10.6640625" style="241" customWidth="1"/>
    <col min="12548" max="12548" width="16.5" style="241" customWidth="1"/>
    <col min="12549" max="12549" width="17.5" style="241" customWidth="1"/>
    <col min="12550" max="12550" width="18.6640625" style="241" customWidth="1"/>
    <col min="12551" max="12800" width="11.6640625" style="241"/>
    <col min="12801" max="12801" width="13.5" style="241" customWidth="1"/>
    <col min="12802" max="12802" width="77" style="241" customWidth="1"/>
    <col min="12803" max="12803" width="10.6640625" style="241" customWidth="1"/>
    <col min="12804" max="12804" width="16.5" style="241" customWidth="1"/>
    <col min="12805" max="12805" width="17.5" style="241" customWidth="1"/>
    <col min="12806" max="12806" width="18.6640625" style="241" customWidth="1"/>
    <col min="12807" max="13056" width="11.6640625" style="241"/>
    <col min="13057" max="13057" width="13.5" style="241" customWidth="1"/>
    <col min="13058" max="13058" width="77" style="241" customWidth="1"/>
    <col min="13059" max="13059" width="10.6640625" style="241" customWidth="1"/>
    <col min="13060" max="13060" width="16.5" style="241" customWidth="1"/>
    <col min="13061" max="13061" width="17.5" style="241" customWidth="1"/>
    <col min="13062" max="13062" width="18.6640625" style="241" customWidth="1"/>
    <col min="13063" max="13312" width="11.6640625" style="241"/>
    <col min="13313" max="13313" width="13.5" style="241" customWidth="1"/>
    <col min="13314" max="13314" width="77" style="241" customWidth="1"/>
    <col min="13315" max="13315" width="10.6640625" style="241" customWidth="1"/>
    <col min="13316" max="13316" width="16.5" style="241" customWidth="1"/>
    <col min="13317" max="13317" width="17.5" style="241" customWidth="1"/>
    <col min="13318" max="13318" width="18.6640625" style="241" customWidth="1"/>
    <col min="13319" max="13568" width="11.6640625" style="241"/>
    <col min="13569" max="13569" width="13.5" style="241" customWidth="1"/>
    <col min="13570" max="13570" width="77" style="241" customWidth="1"/>
    <col min="13571" max="13571" width="10.6640625" style="241" customWidth="1"/>
    <col min="13572" max="13572" width="16.5" style="241" customWidth="1"/>
    <col min="13573" max="13573" width="17.5" style="241" customWidth="1"/>
    <col min="13574" max="13574" width="18.6640625" style="241" customWidth="1"/>
    <col min="13575" max="13824" width="11.6640625" style="241"/>
    <col min="13825" max="13825" width="13.5" style="241" customWidth="1"/>
    <col min="13826" max="13826" width="77" style="241" customWidth="1"/>
    <col min="13827" max="13827" width="10.6640625" style="241" customWidth="1"/>
    <col min="13828" max="13828" width="16.5" style="241" customWidth="1"/>
    <col min="13829" max="13829" width="17.5" style="241" customWidth="1"/>
    <col min="13830" max="13830" width="18.6640625" style="241" customWidth="1"/>
    <col min="13831" max="14080" width="11.6640625" style="241"/>
    <col min="14081" max="14081" width="13.5" style="241" customWidth="1"/>
    <col min="14082" max="14082" width="77" style="241" customWidth="1"/>
    <col min="14083" max="14083" width="10.6640625" style="241" customWidth="1"/>
    <col min="14084" max="14084" width="16.5" style="241" customWidth="1"/>
    <col min="14085" max="14085" width="17.5" style="241" customWidth="1"/>
    <col min="14086" max="14086" width="18.6640625" style="241" customWidth="1"/>
    <col min="14087" max="14336" width="11.6640625" style="241"/>
    <col min="14337" max="14337" width="13.5" style="241" customWidth="1"/>
    <col min="14338" max="14338" width="77" style="241" customWidth="1"/>
    <col min="14339" max="14339" width="10.6640625" style="241" customWidth="1"/>
    <col min="14340" max="14340" width="16.5" style="241" customWidth="1"/>
    <col min="14341" max="14341" width="17.5" style="241" customWidth="1"/>
    <col min="14342" max="14342" width="18.6640625" style="241" customWidth="1"/>
    <col min="14343" max="14592" width="11.6640625" style="241"/>
    <col min="14593" max="14593" width="13.5" style="241" customWidth="1"/>
    <col min="14594" max="14594" width="77" style="241" customWidth="1"/>
    <col min="14595" max="14595" width="10.6640625" style="241" customWidth="1"/>
    <col min="14596" max="14596" width="16.5" style="241" customWidth="1"/>
    <col min="14597" max="14597" width="17.5" style="241" customWidth="1"/>
    <col min="14598" max="14598" width="18.6640625" style="241" customWidth="1"/>
    <col min="14599" max="14848" width="11.6640625" style="241"/>
    <col min="14849" max="14849" width="13.5" style="241" customWidth="1"/>
    <col min="14850" max="14850" width="77" style="241" customWidth="1"/>
    <col min="14851" max="14851" width="10.6640625" style="241" customWidth="1"/>
    <col min="14852" max="14852" width="16.5" style="241" customWidth="1"/>
    <col min="14853" max="14853" width="17.5" style="241" customWidth="1"/>
    <col min="14854" max="14854" width="18.6640625" style="241" customWidth="1"/>
    <col min="14855" max="15104" width="11.6640625" style="241"/>
    <col min="15105" max="15105" width="13.5" style="241" customWidth="1"/>
    <col min="15106" max="15106" width="77" style="241" customWidth="1"/>
    <col min="15107" max="15107" width="10.6640625" style="241" customWidth="1"/>
    <col min="15108" max="15108" width="16.5" style="241" customWidth="1"/>
    <col min="15109" max="15109" width="17.5" style="241" customWidth="1"/>
    <col min="15110" max="15110" width="18.6640625" style="241" customWidth="1"/>
    <col min="15111" max="15360" width="11.6640625" style="241"/>
    <col min="15361" max="15361" width="13.5" style="241" customWidth="1"/>
    <col min="15362" max="15362" width="77" style="241" customWidth="1"/>
    <col min="15363" max="15363" width="10.6640625" style="241" customWidth="1"/>
    <col min="15364" max="15364" width="16.5" style="241" customWidth="1"/>
    <col min="15365" max="15365" width="17.5" style="241" customWidth="1"/>
    <col min="15366" max="15366" width="18.6640625" style="241" customWidth="1"/>
    <col min="15367" max="15616" width="11.6640625" style="241"/>
    <col min="15617" max="15617" width="13.5" style="241" customWidth="1"/>
    <col min="15618" max="15618" width="77" style="241" customWidth="1"/>
    <col min="15619" max="15619" width="10.6640625" style="241" customWidth="1"/>
    <col min="15620" max="15620" width="16.5" style="241" customWidth="1"/>
    <col min="15621" max="15621" width="17.5" style="241" customWidth="1"/>
    <col min="15622" max="15622" width="18.6640625" style="241" customWidth="1"/>
    <col min="15623" max="15872" width="11.6640625" style="241"/>
    <col min="15873" max="15873" width="13.5" style="241" customWidth="1"/>
    <col min="15874" max="15874" width="77" style="241" customWidth="1"/>
    <col min="15875" max="15875" width="10.6640625" style="241" customWidth="1"/>
    <col min="15876" max="15876" width="16.5" style="241" customWidth="1"/>
    <col min="15877" max="15877" width="17.5" style="241" customWidth="1"/>
    <col min="15878" max="15878" width="18.6640625" style="241" customWidth="1"/>
    <col min="15879" max="16128" width="11.6640625" style="241"/>
    <col min="16129" max="16129" width="13.5" style="241" customWidth="1"/>
    <col min="16130" max="16130" width="77" style="241" customWidth="1"/>
    <col min="16131" max="16131" width="10.6640625" style="241" customWidth="1"/>
    <col min="16132" max="16132" width="16.5" style="241" customWidth="1"/>
    <col min="16133" max="16133" width="17.5" style="241" customWidth="1"/>
    <col min="16134" max="16134" width="18.6640625" style="241" customWidth="1"/>
    <col min="16135" max="16384" width="11.6640625" style="241"/>
  </cols>
  <sheetData>
    <row r="1" spans="1:6" s="237" customFormat="1" ht="45.75" thickBot="1">
      <c r="A1" s="233" t="s">
        <v>362</v>
      </c>
      <c r="B1" s="234" t="s">
        <v>363</v>
      </c>
      <c r="C1" s="234" t="s">
        <v>115</v>
      </c>
      <c r="D1" s="234" t="s">
        <v>116</v>
      </c>
      <c r="E1" s="235" t="s">
        <v>364</v>
      </c>
      <c r="F1" s="236" t="s">
        <v>365</v>
      </c>
    </row>
    <row r="2" spans="1:6" ht="13.5" thickBot="1">
      <c r="A2" s="238"/>
      <c r="B2" s="239"/>
      <c r="C2" s="239"/>
      <c r="D2" s="239"/>
      <c r="E2" s="239"/>
      <c r="F2" s="240"/>
    </row>
    <row r="3" spans="1:6" ht="20.25">
      <c r="A3" s="242" t="s">
        <v>15</v>
      </c>
      <c r="B3" s="243"/>
      <c r="C3" s="243"/>
      <c r="D3" s="243"/>
      <c r="E3" s="243"/>
      <c r="F3" s="244"/>
    </row>
    <row r="4" spans="1:6" ht="15.75" thickBot="1">
      <c r="A4" s="245" t="s">
        <v>366</v>
      </c>
      <c r="B4" s="246"/>
      <c r="C4" s="246"/>
      <c r="D4" s="246"/>
      <c r="E4" s="246"/>
      <c r="F4" s="247"/>
    </row>
    <row r="5" spans="1:6" ht="33.75">
      <c r="A5" s="248">
        <v>1</v>
      </c>
      <c r="B5" s="264" t="s">
        <v>367</v>
      </c>
      <c r="C5" s="265" t="s">
        <v>317</v>
      </c>
      <c r="D5" s="266">
        <v>1</v>
      </c>
      <c r="E5" s="249"/>
      <c r="F5" s="250">
        <f t="shared" ref="F5:F69" si="0">D5*E5</f>
        <v>0</v>
      </c>
    </row>
    <row r="6" spans="1:6" ht="45">
      <c r="A6" s="251">
        <f>A5+1</f>
        <v>2</v>
      </c>
      <c r="B6" s="267" t="s">
        <v>526</v>
      </c>
      <c r="C6" s="268" t="s">
        <v>317</v>
      </c>
      <c r="D6" s="269">
        <v>2</v>
      </c>
      <c r="E6" s="252"/>
      <c r="F6" s="253">
        <f t="shared" si="0"/>
        <v>0</v>
      </c>
    </row>
    <row r="7" spans="1:6" ht="22.5">
      <c r="A7" s="251">
        <f t="shared" ref="A7:A13" si="1">A6+1</f>
        <v>3</v>
      </c>
      <c r="B7" s="267" t="s">
        <v>368</v>
      </c>
      <c r="C7" s="268" t="s">
        <v>317</v>
      </c>
      <c r="D7" s="269">
        <v>1</v>
      </c>
      <c r="E7" s="252"/>
      <c r="F7" s="253">
        <f t="shared" si="0"/>
        <v>0</v>
      </c>
    </row>
    <row r="8" spans="1:6">
      <c r="A8" s="251">
        <f t="shared" si="1"/>
        <v>4</v>
      </c>
      <c r="B8" s="267" t="s">
        <v>524</v>
      </c>
      <c r="C8" s="268" t="s">
        <v>317</v>
      </c>
      <c r="D8" s="269">
        <v>1</v>
      </c>
      <c r="E8" s="252"/>
      <c r="F8" s="253">
        <f t="shared" ref="F8" si="2">D8*E8</f>
        <v>0</v>
      </c>
    </row>
    <row r="9" spans="1:6" ht="22.5">
      <c r="A9" s="251">
        <f t="shared" si="1"/>
        <v>5</v>
      </c>
      <c r="B9" s="267" t="s">
        <v>369</v>
      </c>
      <c r="C9" s="268" t="s">
        <v>317</v>
      </c>
      <c r="D9" s="269">
        <v>1</v>
      </c>
      <c r="E9" s="252"/>
      <c r="F9" s="253">
        <f>D9*E9</f>
        <v>0</v>
      </c>
    </row>
    <row r="10" spans="1:6" ht="56.25">
      <c r="A10" s="251">
        <f t="shared" si="1"/>
        <v>6</v>
      </c>
      <c r="B10" s="267" t="s">
        <v>528</v>
      </c>
      <c r="C10" s="268" t="s">
        <v>317</v>
      </c>
      <c r="D10" s="269">
        <v>1</v>
      </c>
      <c r="E10" s="252"/>
      <c r="F10" s="253">
        <f t="shared" ref="F10" si="3">D10*E10</f>
        <v>0</v>
      </c>
    </row>
    <row r="11" spans="1:6" ht="33.75">
      <c r="A11" s="251">
        <f t="shared" si="1"/>
        <v>7</v>
      </c>
      <c r="B11" s="267" t="s">
        <v>525</v>
      </c>
      <c r="C11" s="268" t="s">
        <v>317</v>
      </c>
      <c r="D11" s="269">
        <v>1</v>
      </c>
      <c r="E11" s="252"/>
      <c r="F11" s="253">
        <f>D11*E11</f>
        <v>0</v>
      </c>
    </row>
    <row r="12" spans="1:6" ht="33.75">
      <c r="A12" s="251">
        <f t="shared" si="1"/>
        <v>8</v>
      </c>
      <c r="B12" s="267" t="s">
        <v>370</v>
      </c>
      <c r="C12" s="268" t="s">
        <v>317</v>
      </c>
      <c r="D12" s="269">
        <v>4</v>
      </c>
      <c r="E12" s="252"/>
      <c r="F12" s="253">
        <f t="shared" si="0"/>
        <v>0</v>
      </c>
    </row>
    <row r="13" spans="1:6" ht="33.75">
      <c r="A13" s="251">
        <f t="shared" si="1"/>
        <v>9</v>
      </c>
      <c r="B13" s="267" t="s">
        <v>371</v>
      </c>
      <c r="C13" s="268" t="s">
        <v>317</v>
      </c>
      <c r="D13" s="269">
        <v>2</v>
      </c>
      <c r="E13" s="252"/>
      <c r="F13" s="253">
        <f>D13*E13</f>
        <v>0</v>
      </c>
    </row>
    <row r="14" spans="1:6">
      <c r="A14" s="251">
        <f t="shared" ref="A14:A52" si="4">A13+1</f>
        <v>10</v>
      </c>
      <c r="B14" s="267" t="s">
        <v>372</v>
      </c>
      <c r="C14" s="268" t="s">
        <v>317</v>
      </c>
      <c r="D14" s="269">
        <v>2</v>
      </c>
      <c r="E14" s="252"/>
      <c r="F14" s="253">
        <f>D14*E14</f>
        <v>0</v>
      </c>
    </row>
    <row r="15" spans="1:6" ht="22.5">
      <c r="A15" s="251">
        <f t="shared" si="4"/>
        <v>11</v>
      </c>
      <c r="B15" s="267" t="s">
        <v>373</v>
      </c>
      <c r="C15" s="268" t="s">
        <v>317</v>
      </c>
      <c r="D15" s="269">
        <v>12</v>
      </c>
      <c r="E15" s="252"/>
      <c r="F15" s="253">
        <f t="shared" si="0"/>
        <v>0</v>
      </c>
    </row>
    <row r="16" spans="1:6" ht="22.5">
      <c r="A16" s="251">
        <f t="shared" si="4"/>
        <v>12</v>
      </c>
      <c r="B16" s="267" t="s">
        <v>374</v>
      </c>
      <c r="C16" s="268" t="s">
        <v>317</v>
      </c>
      <c r="D16" s="269">
        <v>1</v>
      </c>
      <c r="E16" s="252"/>
      <c r="F16" s="253">
        <f>D16*E16</f>
        <v>0</v>
      </c>
    </row>
    <row r="17" spans="1:7" ht="22.5">
      <c r="A17" s="251">
        <f t="shared" si="4"/>
        <v>13</v>
      </c>
      <c r="B17" s="267" t="s">
        <v>375</v>
      </c>
      <c r="C17" s="268" t="s">
        <v>317</v>
      </c>
      <c r="D17" s="269">
        <f>D15+D16</f>
        <v>13</v>
      </c>
      <c r="E17" s="252"/>
      <c r="F17" s="253">
        <f t="shared" si="0"/>
        <v>0</v>
      </c>
    </row>
    <row r="18" spans="1:7" ht="22.5">
      <c r="A18" s="251">
        <f t="shared" si="4"/>
        <v>14</v>
      </c>
      <c r="B18" s="267" t="s">
        <v>376</v>
      </c>
      <c r="C18" s="268" t="s">
        <v>205</v>
      </c>
      <c r="D18" s="269">
        <f>8*D17</f>
        <v>104</v>
      </c>
      <c r="E18" s="252"/>
      <c r="F18" s="253">
        <f t="shared" si="0"/>
        <v>0</v>
      </c>
    </row>
    <row r="19" spans="1:7">
      <c r="A19" s="251">
        <f t="shared" si="4"/>
        <v>15</v>
      </c>
      <c r="B19" s="267" t="s">
        <v>377</v>
      </c>
      <c r="C19" s="268" t="s">
        <v>317</v>
      </c>
      <c r="D19" s="269">
        <v>11</v>
      </c>
      <c r="E19" s="252"/>
      <c r="F19" s="253">
        <f t="shared" si="0"/>
        <v>0</v>
      </c>
    </row>
    <row r="20" spans="1:7">
      <c r="A20" s="251">
        <f t="shared" si="4"/>
        <v>16</v>
      </c>
      <c r="B20" s="267" t="s">
        <v>378</v>
      </c>
      <c r="C20" s="268" t="s">
        <v>317</v>
      </c>
      <c r="D20" s="269">
        <v>5</v>
      </c>
      <c r="E20" s="252"/>
      <c r="F20" s="253">
        <f t="shared" si="0"/>
        <v>0</v>
      </c>
    </row>
    <row r="21" spans="1:7">
      <c r="A21" s="251">
        <f t="shared" si="4"/>
        <v>17</v>
      </c>
      <c r="B21" s="267" t="s">
        <v>379</v>
      </c>
      <c r="C21" s="268" t="s">
        <v>317</v>
      </c>
      <c r="D21" s="269">
        <f>D19+D20</f>
        <v>16</v>
      </c>
      <c r="E21" s="252"/>
      <c r="F21" s="253">
        <f t="shared" si="0"/>
        <v>0</v>
      </c>
    </row>
    <row r="22" spans="1:7">
      <c r="A22" s="251">
        <f t="shared" si="4"/>
        <v>18</v>
      </c>
      <c r="B22" s="267" t="s">
        <v>380</v>
      </c>
      <c r="C22" s="268" t="s">
        <v>317</v>
      </c>
      <c r="D22" s="269">
        <f>D21</f>
        <v>16</v>
      </c>
      <c r="E22" s="252"/>
      <c r="F22" s="253">
        <f t="shared" si="0"/>
        <v>0</v>
      </c>
    </row>
    <row r="23" spans="1:7">
      <c r="A23" s="251">
        <f t="shared" si="4"/>
        <v>19</v>
      </c>
      <c r="B23" s="267" t="s">
        <v>381</v>
      </c>
      <c r="C23" s="268" t="s">
        <v>317</v>
      </c>
      <c r="D23" s="269">
        <f>D22</f>
        <v>16</v>
      </c>
      <c r="E23" s="252"/>
      <c r="F23" s="253">
        <f>D23*E23</f>
        <v>0</v>
      </c>
    </row>
    <row r="24" spans="1:7" ht="22.5">
      <c r="A24" s="251">
        <f t="shared" si="4"/>
        <v>20</v>
      </c>
      <c r="B24" s="267" t="s">
        <v>382</v>
      </c>
      <c r="C24" s="268" t="s">
        <v>317</v>
      </c>
      <c r="D24" s="269">
        <v>2</v>
      </c>
      <c r="E24" s="252"/>
      <c r="F24" s="253">
        <f t="shared" si="0"/>
        <v>0</v>
      </c>
    </row>
    <row r="25" spans="1:7">
      <c r="A25" s="251">
        <f t="shared" si="4"/>
        <v>21</v>
      </c>
      <c r="B25" s="267" t="s">
        <v>383</v>
      </c>
      <c r="C25" s="268" t="s">
        <v>317</v>
      </c>
      <c r="D25" s="269">
        <v>2</v>
      </c>
      <c r="E25" s="252"/>
      <c r="F25" s="253">
        <f>D25*E25</f>
        <v>0</v>
      </c>
    </row>
    <row r="26" spans="1:7">
      <c r="A26" s="251">
        <f t="shared" si="4"/>
        <v>22</v>
      </c>
      <c r="B26" s="267" t="s">
        <v>384</v>
      </c>
      <c r="C26" s="268" t="s">
        <v>317</v>
      </c>
      <c r="D26" s="269">
        <v>4</v>
      </c>
      <c r="E26" s="252"/>
      <c r="F26" s="253">
        <f t="shared" si="0"/>
        <v>0</v>
      </c>
    </row>
    <row r="27" spans="1:7">
      <c r="A27" s="251">
        <f t="shared" si="4"/>
        <v>23</v>
      </c>
      <c r="B27" s="267" t="s">
        <v>385</v>
      </c>
      <c r="C27" s="268" t="s">
        <v>317</v>
      </c>
      <c r="D27" s="269">
        <f>6+12+12+5</f>
        <v>35</v>
      </c>
      <c r="E27" s="252"/>
      <c r="F27" s="253">
        <f t="shared" si="0"/>
        <v>0</v>
      </c>
    </row>
    <row r="28" spans="1:7">
      <c r="A28" s="251">
        <f t="shared" si="4"/>
        <v>24</v>
      </c>
      <c r="B28" s="267" t="s">
        <v>386</v>
      </c>
      <c r="C28" s="268" t="s">
        <v>317</v>
      </c>
      <c r="D28" s="269">
        <f>D27+D15+D16</f>
        <v>48</v>
      </c>
      <c r="E28" s="252"/>
      <c r="F28" s="253">
        <f t="shared" si="0"/>
        <v>0</v>
      </c>
      <c r="G28" s="254"/>
    </row>
    <row r="29" spans="1:7">
      <c r="A29" s="251">
        <f t="shared" si="4"/>
        <v>25</v>
      </c>
      <c r="B29" s="267" t="s">
        <v>387</v>
      </c>
      <c r="C29" s="268" t="s">
        <v>317</v>
      </c>
      <c r="D29" s="269">
        <v>14</v>
      </c>
      <c r="E29" s="252"/>
      <c r="F29" s="253">
        <f t="shared" si="0"/>
        <v>0</v>
      </c>
    </row>
    <row r="30" spans="1:7">
      <c r="A30" s="251">
        <f t="shared" si="4"/>
        <v>26</v>
      </c>
      <c r="B30" s="267" t="s">
        <v>388</v>
      </c>
      <c r="C30" s="268" t="s">
        <v>317</v>
      </c>
      <c r="D30" s="269">
        <v>1</v>
      </c>
      <c r="E30" s="252"/>
      <c r="F30" s="253">
        <f t="shared" si="0"/>
        <v>0</v>
      </c>
    </row>
    <row r="31" spans="1:7">
      <c r="A31" s="251">
        <f t="shared" si="4"/>
        <v>27</v>
      </c>
      <c r="B31" s="380" t="s">
        <v>389</v>
      </c>
      <c r="C31" s="268" t="s">
        <v>266</v>
      </c>
      <c r="D31" s="269">
        <f>(155+100+140+70)*1.2+5*4+5*(12+12+5+2)+10</f>
        <v>743</v>
      </c>
      <c r="E31" s="255"/>
      <c r="F31" s="253">
        <f t="shared" si="0"/>
        <v>0</v>
      </c>
    </row>
    <row r="32" spans="1:7">
      <c r="A32" s="251">
        <f t="shared" si="4"/>
        <v>28</v>
      </c>
      <c r="B32" s="267" t="s">
        <v>390</v>
      </c>
      <c r="C32" s="268" t="s">
        <v>266</v>
      </c>
      <c r="D32" s="269">
        <f>3*D21+3*D17+10</f>
        <v>97</v>
      </c>
      <c r="E32" s="252"/>
      <c r="F32" s="253">
        <f t="shared" si="0"/>
        <v>0</v>
      </c>
    </row>
    <row r="33" spans="1:6">
      <c r="A33" s="251">
        <f t="shared" si="4"/>
        <v>29</v>
      </c>
      <c r="B33" s="267" t="s">
        <v>391</v>
      </c>
      <c r="C33" s="268" t="s">
        <v>266</v>
      </c>
      <c r="D33" s="269">
        <v>10</v>
      </c>
      <c r="E33" s="252"/>
      <c r="F33" s="253">
        <f t="shared" si="0"/>
        <v>0</v>
      </c>
    </row>
    <row r="34" spans="1:6">
      <c r="A34" s="251">
        <f t="shared" si="4"/>
        <v>30</v>
      </c>
      <c r="B34" s="267" t="s">
        <v>392</v>
      </c>
      <c r="C34" s="268" t="s">
        <v>266</v>
      </c>
      <c r="D34" s="269">
        <v>20</v>
      </c>
      <c r="E34" s="252"/>
      <c r="F34" s="253">
        <f t="shared" si="0"/>
        <v>0</v>
      </c>
    </row>
    <row r="35" spans="1:6">
      <c r="A35" s="251">
        <f t="shared" si="4"/>
        <v>31</v>
      </c>
      <c r="B35" s="380" t="s">
        <v>393</v>
      </c>
      <c r="C35" s="268" t="s">
        <v>266</v>
      </c>
      <c r="D35" s="269">
        <f>4*7</f>
        <v>28</v>
      </c>
      <c r="E35" s="255"/>
      <c r="F35" s="253">
        <f t="shared" si="0"/>
        <v>0</v>
      </c>
    </row>
    <row r="36" spans="1:6">
      <c r="A36" s="251">
        <f t="shared" si="4"/>
        <v>32</v>
      </c>
      <c r="B36" s="380" t="s">
        <v>394</v>
      </c>
      <c r="C36" s="268" t="s">
        <v>266</v>
      </c>
      <c r="D36" s="269">
        <f>40*1.2+7</f>
        <v>55</v>
      </c>
      <c r="E36" s="255"/>
      <c r="F36" s="253">
        <f t="shared" si="0"/>
        <v>0</v>
      </c>
    </row>
    <row r="37" spans="1:6">
      <c r="A37" s="251">
        <f t="shared" si="4"/>
        <v>33</v>
      </c>
      <c r="B37" s="380" t="s">
        <v>395</v>
      </c>
      <c r="C37" s="268" t="s">
        <v>266</v>
      </c>
      <c r="D37" s="269">
        <v>5</v>
      </c>
      <c r="E37" s="255"/>
      <c r="F37" s="253">
        <f t="shared" si="0"/>
        <v>0</v>
      </c>
    </row>
    <row r="38" spans="1:6">
      <c r="A38" s="251">
        <f t="shared" si="4"/>
        <v>34</v>
      </c>
      <c r="B38" s="267" t="s">
        <v>396</v>
      </c>
      <c r="C38" s="268" t="s">
        <v>353</v>
      </c>
      <c r="D38" s="269">
        <v>1</v>
      </c>
      <c r="E38" s="252"/>
      <c r="F38" s="253">
        <f t="shared" si="0"/>
        <v>0</v>
      </c>
    </row>
    <row r="39" spans="1:6">
      <c r="A39" s="251">
        <f t="shared" si="4"/>
        <v>35</v>
      </c>
      <c r="B39" s="380" t="s">
        <v>397</v>
      </c>
      <c r="C39" s="381" t="s">
        <v>317</v>
      </c>
      <c r="D39" s="382">
        <v>4</v>
      </c>
      <c r="E39" s="255"/>
      <c r="F39" s="256">
        <f t="shared" si="0"/>
        <v>0</v>
      </c>
    </row>
    <row r="40" spans="1:6">
      <c r="A40" s="251">
        <f t="shared" si="4"/>
        <v>36</v>
      </c>
      <c r="B40" s="380" t="s">
        <v>398</v>
      </c>
      <c r="C40" s="381" t="s">
        <v>317</v>
      </c>
      <c r="D40" s="382">
        <v>1</v>
      </c>
      <c r="E40" s="255"/>
      <c r="F40" s="256">
        <f t="shared" si="0"/>
        <v>0</v>
      </c>
    </row>
    <row r="41" spans="1:6" ht="22.5">
      <c r="A41" s="251">
        <f t="shared" si="4"/>
        <v>37</v>
      </c>
      <c r="B41" s="267" t="s">
        <v>399</v>
      </c>
      <c r="C41" s="268" t="s">
        <v>317</v>
      </c>
      <c r="D41" s="269">
        <v>1</v>
      </c>
      <c r="E41" s="252"/>
      <c r="F41" s="253">
        <f t="shared" si="0"/>
        <v>0</v>
      </c>
    </row>
    <row r="42" spans="1:6">
      <c r="A42" s="251">
        <f t="shared" si="4"/>
        <v>38</v>
      </c>
      <c r="B42" s="267" t="s">
        <v>400</v>
      </c>
      <c r="C42" s="268" t="s">
        <v>266</v>
      </c>
      <c r="D42" s="269">
        <v>225</v>
      </c>
      <c r="E42" s="252"/>
      <c r="F42" s="253">
        <f t="shared" ref="F42:F47" si="5">D42*E42</f>
        <v>0</v>
      </c>
    </row>
    <row r="43" spans="1:6">
      <c r="A43" s="251">
        <f t="shared" si="4"/>
        <v>39</v>
      </c>
      <c r="B43" s="267" t="s">
        <v>401</v>
      </c>
      <c r="C43" s="268" t="s">
        <v>266</v>
      </c>
      <c r="D43" s="269">
        <f>7+15</f>
        <v>22</v>
      </c>
      <c r="E43" s="252"/>
      <c r="F43" s="253">
        <f t="shared" si="5"/>
        <v>0</v>
      </c>
    </row>
    <row r="44" spans="1:6" ht="22.5">
      <c r="A44" s="251">
        <f t="shared" si="4"/>
        <v>40</v>
      </c>
      <c r="B44" s="267" t="s">
        <v>527</v>
      </c>
      <c r="C44" s="268" t="s">
        <v>266</v>
      </c>
      <c r="D44" s="269">
        <v>5</v>
      </c>
      <c r="E44" s="252"/>
      <c r="F44" s="253">
        <f t="shared" si="5"/>
        <v>0</v>
      </c>
    </row>
    <row r="45" spans="1:6">
      <c r="A45" s="251">
        <f t="shared" si="4"/>
        <v>41</v>
      </c>
      <c r="B45" s="380" t="s">
        <v>402</v>
      </c>
      <c r="C45" s="381" t="s">
        <v>317</v>
      </c>
      <c r="D45" s="382">
        <f>D21+D17+2+4+1+2</f>
        <v>38</v>
      </c>
      <c r="E45" s="255"/>
      <c r="F45" s="256">
        <f t="shared" si="5"/>
        <v>0</v>
      </c>
    </row>
    <row r="46" spans="1:6">
      <c r="A46" s="251">
        <f t="shared" si="4"/>
        <v>42</v>
      </c>
      <c r="B46" s="380" t="s">
        <v>403</v>
      </c>
      <c r="C46" s="381" t="s">
        <v>317</v>
      </c>
      <c r="D46" s="382">
        <f>1+1</f>
        <v>2</v>
      </c>
      <c r="E46" s="255"/>
      <c r="F46" s="256">
        <f t="shared" si="5"/>
        <v>0</v>
      </c>
    </row>
    <row r="47" spans="1:6">
      <c r="A47" s="251">
        <f t="shared" si="4"/>
        <v>43</v>
      </c>
      <c r="B47" s="380" t="s">
        <v>529</v>
      </c>
      <c r="C47" s="381" t="s">
        <v>317</v>
      </c>
      <c r="D47" s="382">
        <v>1</v>
      </c>
      <c r="E47" s="255"/>
      <c r="F47" s="256">
        <f t="shared" si="5"/>
        <v>0</v>
      </c>
    </row>
    <row r="48" spans="1:6" ht="78.75">
      <c r="A48" s="251">
        <f t="shared" si="4"/>
        <v>44</v>
      </c>
      <c r="B48" s="380" t="s">
        <v>404</v>
      </c>
      <c r="C48" s="381" t="s">
        <v>317</v>
      </c>
      <c r="D48" s="382">
        <v>1</v>
      </c>
      <c r="E48" s="255"/>
      <c r="F48" s="253">
        <f t="shared" si="0"/>
        <v>0</v>
      </c>
    </row>
    <row r="49" spans="1:6">
      <c r="A49" s="251">
        <f t="shared" si="4"/>
        <v>45</v>
      </c>
      <c r="B49" s="267" t="s">
        <v>405</v>
      </c>
      <c r="C49" s="268" t="s">
        <v>266</v>
      </c>
      <c r="D49" s="269">
        <v>260</v>
      </c>
      <c r="E49" s="252"/>
      <c r="F49" s="253">
        <f t="shared" si="0"/>
        <v>0</v>
      </c>
    </row>
    <row r="50" spans="1:6">
      <c r="A50" s="251">
        <f t="shared" si="4"/>
        <v>46</v>
      </c>
      <c r="B50" s="267" t="s">
        <v>406</v>
      </c>
      <c r="C50" s="268" t="s">
        <v>266</v>
      </c>
      <c r="D50" s="269">
        <v>5</v>
      </c>
      <c r="E50" s="252"/>
      <c r="F50" s="253">
        <f>D50*E50</f>
        <v>0</v>
      </c>
    </row>
    <row r="51" spans="1:6">
      <c r="A51" s="251">
        <f t="shared" si="4"/>
        <v>47</v>
      </c>
      <c r="B51" s="267" t="s">
        <v>407</v>
      </c>
      <c r="C51" s="268" t="s">
        <v>266</v>
      </c>
      <c r="D51" s="269">
        <v>365</v>
      </c>
      <c r="E51" s="252"/>
      <c r="F51" s="253">
        <f t="shared" si="0"/>
        <v>0</v>
      </c>
    </row>
    <row r="52" spans="1:6">
      <c r="A52" s="251">
        <f t="shared" si="4"/>
        <v>48</v>
      </c>
      <c r="B52" s="267" t="s">
        <v>408</v>
      </c>
      <c r="C52" s="268" t="s">
        <v>134</v>
      </c>
      <c r="D52" s="269">
        <v>3</v>
      </c>
      <c r="E52" s="252"/>
      <c r="F52" s="253">
        <f>D52*E52</f>
        <v>0</v>
      </c>
    </row>
    <row r="53" spans="1:6" ht="13.5" thickBot="1">
      <c r="A53" s="257">
        <f>A52+1</f>
        <v>49</v>
      </c>
      <c r="B53" s="258" t="s">
        <v>409</v>
      </c>
      <c r="C53" s="259" t="s">
        <v>134</v>
      </c>
      <c r="D53" s="383">
        <v>300</v>
      </c>
      <c r="E53" s="260"/>
      <c r="F53" s="261">
        <f t="shared" si="0"/>
        <v>0</v>
      </c>
    </row>
    <row r="54" spans="1:6" ht="15.75" thickBot="1">
      <c r="A54" s="262" t="s">
        <v>358</v>
      </c>
      <c r="B54" s="263"/>
      <c r="C54" s="263"/>
      <c r="D54" s="263"/>
      <c r="E54" s="263"/>
      <c r="F54" s="240"/>
    </row>
    <row r="55" spans="1:6">
      <c r="A55" s="248">
        <f>A53+1</f>
        <v>50</v>
      </c>
      <c r="B55" s="264" t="s">
        <v>410</v>
      </c>
      <c r="C55" s="265" t="s">
        <v>353</v>
      </c>
      <c r="D55" s="266">
        <v>1</v>
      </c>
      <c r="E55" s="249"/>
      <c r="F55" s="250">
        <f t="shared" si="0"/>
        <v>0</v>
      </c>
    </row>
    <row r="56" spans="1:6">
      <c r="A56" s="251">
        <f t="shared" ref="A56:A69" si="6">A55+1</f>
        <v>51</v>
      </c>
      <c r="B56" s="267" t="s">
        <v>411</v>
      </c>
      <c r="C56" s="268" t="s">
        <v>353</v>
      </c>
      <c r="D56" s="269">
        <v>1</v>
      </c>
      <c r="E56" s="252"/>
      <c r="F56" s="253">
        <f t="shared" si="0"/>
        <v>0</v>
      </c>
    </row>
    <row r="57" spans="1:6">
      <c r="A57" s="251">
        <f t="shared" si="6"/>
        <v>52</v>
      </c>
      <c r="B57" s="267" t="s">
        <v>288</v>
      </c>
      <c r="C57" s="268" t="s">
        <v>353</v>
      </c>
      <c r="D57" s="269">
        <v>1</v>
      </c>
      <c r="E57" s="252"/>
      <c r="F57" s="253">
        <f t="shared" si="0"/>
        <v>0</v>
      </c>
    </row>
    <row r="58" spans="1:6">
      <c r="A58" s="251">
        <f t="shared" si="6"/>
        <v>53</v>
      </c>
      <c r="B58" s="267" t="s">
        <v>412</v>
      </c>
      <c r="C58" s="268" t="s">
        <v>353</v>
      </c>
      <c r="D58" s="269">
        <v>1</v>
      </c>
      <c r="E58" s="252"/>
      <c r="F58" s="253">
        <f t="shared" si="0"/>
        <v>0</v>
      </c>
    </row>
    <row r="59" spans="1:6">
      <c r="A59" s="251">
        <f t="shared" si="6"/>
        <v>54</v>
      </c>
      <c r="B59" s="267" t="s">
        <v>413</v>
      </c>
      <c r="C59" s="268" t="s">
        <v>353</v>
      </c>
      <c r="D59" s="269">
        <v>1</v>
      </c>
      <c r="E59" s="252"/>
      <c r="F59" s="253">
        <f t="shared" si="0"/>
        <v>0</v>
      </c>
    </row>
    <row r="60" spans="1:6">
      <c r="A60" s="251">
        <f t="shared" si="6"/>
        <v>55</v>
      </c>
      <c r="B60" s="267" t="s">
        <v>414</v>
      </c>
      <c r="C60" s="268" t="s">
        <v>353</v>
      </c>
      <c r="D60" s="269">
        <v>1</v>
      </c>
      <c r="E60" s="252"/>
      <c r="F60" s="253">
        <f t="shared" si="0"/>
        <v>0</v>
      </c>
    </row>
    <row r="61" spans="1:6">
      <c r="A61" s="251">
        <f t="shared" si="6"/>
        <v>56</v>
      </c>
      <c r="B61" s="267" t="s">
        <v>415</v>
      </c>
      <c r="C61" s="268" t="s">
        <v>353</v>
      </c>
      <c r="D61" s="269">
        <v>1</v>
      </c>
      <c r="E61" s="252"/>
      <c r="F61" s="253">
        <f t="shared" si="0"/>
        <v>0</v>
      </c>
    </row>
    <row r="62" spans="1:6">
      <c r="A62" s="251">
        <f t="shared" si="6"/>
        <v>57</v>
      </c>
      <c r="B62" s="267" t="s">
        <v>416</v>
      </c>
      <c r="C62" s="268" t="s">
        <v>353</v>
      </c>
      <c r="D62" s="269">
        <v>1</v>
      </c>
      <c r="E62" s="252"/>
      <c r="F62" s="253">
        <f t="shared" si="0"/>
        <v>0</v>
      </c>
    </row>
    <row r="63" spans="1:6">
      <c r="A63" s="251">
        <f t="shared" si="6"/>
        <v>58</v>
      </c>
      <c r="B63" s="267" t="s">
        <v>417</v>
      </c>
      <c r="C63" s="268" t="s">
        <v>353</v>
      </c>
      <c r="D63" s="269">
        <v>1</v>
      </c>
      <c r="E63" s="252"/>
      <c r="F63" s="253">
        <f t="shared" si="0"/>
        <v>0</v>
      </c>
    </row>
    <row r="64" spans="1:6">
      <c r="A64" s="251">
        <f t="shared" si="6"/>
        <v>59</v>
      </c>
      <c r="B64" s="267" t="s">
        <v>418</v>
      </c>
      <c r="C64" s="268" t="s">
        <v>353</v>
      </c>
      <c r="D64" s="269">
        <v>1</v>
      </c>
      <c r="E64" s="252"/>
      <c r="F64" s="253">
        <f t="shared" si="0"/>
        <v>0</v>
      </c>
    </row>
    <row r="65" spans="1:6">
      <c r="A65" s="251">
        <f t="shared" si="6"/>
        <v>60</v>
      </c>
      <c r="B65" s="267" t="s">
        <v>419</v>
      </c>
      <c r="C65" s="268" t="s">
        <v>353</v>
      </c>
      <c r="D65" s="269">
        <v>1</v>
      </c>
      <c r="E65" s="252"/>
      <c r="F65" s="253">
        <f>D65*E65</f>
        <v>0</v>
      </c>
    </row>
    <row r="66" spans="1:6">
      <c r="A66" s="251">
        <f t="shared" si="6"/>
        <v>61</v>
      </c>
      <c r="B66" s="267" t="s">
        <v>420</v>
      </c>
      <c r="C66" s="268" t="s">
        <v>353</v>
      </c>
      <c r="D66" s="269">
        <v>1</v>
      </c>
      <c r="E66" s="252"/>
      <c r="F66" s="253">
        <f>D66*E66</f>
        <v>0</v>
      </c>
    </row>
    <row r="67" spans="1:6">
      <c r="A67" s="251">
        <f t="shared" si="6"/>
        <v>62</v>
      </c>
      <c r="B67" s="267" t="s">
        <v>421</v>
      </c>
      <c r="C67" s="268" t="s">
        <v>353</v>
      </c>
      <c r="D67" s="269">
        <v>1</v>
      </c>
      <c r="E67" s="252"/>
      <c r="F67" s="253">
        <f t="shared" si="0"/>
        <v>0</v>
      </c>
    </row>
    <row r="68" spans="1:6">
      <c r="A68" s="251">
        <f t="shared" si="6"/>
        <v>63</v>
      </c>
      <c r="B68" s="267" t="s">
        <v>422</v>
      </c>
      <c r="C68" s="268" t="s">
        <v>353</v>
      </c>
      <c r="D68" s="269">
        <v>1</v>
      </c>
      <c r="E68" s="252"/>
      <c r="F68" s="253">
        <f t="shared" si="0"/>
        <v>0</v>
      </c>
    </row>
    <row r="69" spans="1:6" ht="13.5" thickBot="1">
      <c r="A69" s="270">
        <f t="shared" si="6"/>
        <v>64</v>
      </c>
      <c r="B69" s="271" t="s">
        <v>423</v>
      </c>
      <c r="C69" s="272" t="s">
        <v>353</v>
      </c>
      <c r="D69" s="273">
        <v>1</v>
      </c>
      <c r="E69" s="274"/>
      <c r="F69" s="275">
        <f t="shared" si="0"/>
        <v>0</v>
      </c>
    </row>
    <row r="70" spans="1:6">
      <c r="A70" s="276"/>
      <c r="B70" s="384" t="s">
        <v>521</v>
      </c>
      <c r="C70" s="277"/>
      <c r="D70" s="277"/>
      <c r="E70" s="277"/>
      <c r="F70" s="385">
        <f>SUM(F5:F69)</f>
        <v>0</v>
      </c>
    </row>
  </sheetData>
  <pageMargins left="0.78740157480314965" right="0.59055118110236227" top="1.0629921259842521" bottom="0.98425196850393704" header="0.51181102362204722" footer="0.51181102362204722"/>
  <pageSetup paperSize="9" scale="72" fitToHeight="2" orientation="portrait" horizontalDpi="4294967292" r:id="rId1"/>
  <headerFooter alignWithMargins="0">
    <oddHeader>&amp;RHEMS Znojmo
Technologie heliportu</oddHeader>
    <oddFooter>&amp;LTECHNISERV spol. s r.o.&amp;R&amp;P/&amp;N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28"/>
  <sheetViews>
    <sheetView showGridLines="0" showZeros="0" topLeftCell="D1" zoomScale="115" zoomScaleNormal="115" zoomScaleSheetLayoutView="75" workbookViewId="0">
      <pane ySplit="3" topLeftCell="A4" activePane="bottomLeft" state="frozen"/>
      <selection pane="bottomLeft" activeCell="H41" sqref="H41:I46"/>
    </sheetView>
  </sheetViews>
  <sheetFormatPr defaultColWidth="12" defaultRowHeight="15.75"/>
  <cols>
    <col min="1" max="1" width="10.33203125" style="228" bestFit="1" customWidth="1"/>
    <col min="2" max="2" width="12.1640625" style="229" customWidth="1"/>
    <col min="3" max="3" width="23.6640625" style="170" customWidth="1"/>
    <col min="4" max="4" width="70.83203125" style="170" customWidth="1"/>
    <col min="5" max="5" width="15.1640625" style="230" customWidth="1"/>
    <col min="6" max="6" width="13.6640625" style="230" customWidth="1"/>
    <col min="7" max="7" width="13.5" style="228" customWidth="1"/>
    <col min="8" max="8" width="17.33203125" style="231" customWidth="1"/>
    <col min="9" max="9" width="18.83203125" style="231" customWidth="1"/>
    <col min="10" max="10" width="21" style="232" bestFit="1" customWidth="1"/>
    <col min="11" max="11" width="4.6640625" style="170" customWidth="1"/>
    <col min="12" max="256" width="12" style="170"/>
    <col min="257" max="257" width="10.33203125" style="170" bestFit="1" customWidth="1"/>
    <col min="258" max="258" width="12.1640625" style="170" customWidth="1"/>
    <col min="259" max="259" width="23.6640625" style="170" customWidth="1"/>
    <col min="260" max="260" width="70.83203125" style="170" customWidth="1"/>
    <col min="261" max="261" width="15.1640625" style="170" customWidth="1"/>
    <col min="262" max="262" width="13.6640625" style="170" customWidth="1"/>
    <col min="263" max="263" width="13.5" style="170" customWidth="1"/>
    <col min="264" max="264" width="17.33203125" style="170" customWidth="1"/>
    <col min="265" max="265" width="18.83203125" style="170" customWidth="1"/>
    <col min="266" max="266" width="21" style="170" bestFit="1" customWidth="1"/>
    <col min="267" max="267" width="4.6640625" style="170" customWidth="1"/>
    <col min="268" max="512" width="12" style="170"/>
    <col min="513" max="513" width="10.33203125" style="170" bestFit="1" customWidth="1"/>
    <col min="514" max="514" width="12.1640625" style="170" customWidth="1"/>
    <col min="515" max="515" width="23.6640625" style="170" customWidth="1"/>
    <col min="516" max="516" width="70.83203125" style="170" customWidth="1"/>
    <col min="517" max="517" width="15.1640625" style="170" customWidth="1"/>
    <col min="518" max="518" width="13.6640625" style="170" customWidth="1"/>
    <col min="519" max="519" width="13.5" style="170" customWidth="1"/>
    <col min="520" max="520" width="17.33203125" style="170" customWidth="1"/>
    <col min="521" max="521" width="18.83203125" style="170" customWidth="1"/>
    <col min="522" max="522" width="21" style="170" bestFit="1" customWidth="1"/>
    <col min="523" max="523" width="4.6640625" style="170" customWidth="1"/>
    <col min="524" max="768" width="12" style="170"/>
    <col min="769" max="769" width="10.33203125" style="170" bestFit="1" customWidth="1"/>
    <col min="770" max="770" width="12.1640625" style="170" customWidth="1"/>
    <col min="771" max="771" width="23.6640625" style="170" customWidth="1"/>
    <col min="772" max="772" width="70.83203125" style="170" customWidth="1"/>
    <col min="773" max="773" width="15.1640625" style="170" customWidth="1"/>
    <col min="774" max="774" width="13.6640625" style="170" customWidth="1"/>
    <col min="775" max="775" width="13.5" style="170" customWidth="1"/>
    <col min="776" max="776" width="17.33203125" style="170" customWidth="1"/>
    <col min="777" max="777" width="18.83203125" style="170" customWidth="1"/>
    <col min="778" max="778" width="21" style="170" bestFit="1" customWidth="1"/>
    <col min="779" max="779" width="4.6640625" style="170" customWidth="1"/>
    <col min="780" max="1024" width="12" style="170"/>
    <col min="1025" max="1025" width="10.33203125" style="170" bestFit="1" customWidth="1"/>
    <col min="1026" max="1026" width="12.1640625" style="170" customWidth="1"/>
    <col min="1027" max="1027" width="23.6640625" style="170" customWidth="1"/>
    <col min="1028" max="1028" width="70.83203125" style="170" customWidth="1"/>
    <col min="1029" max="1029" width="15.1640625" style="170" customWidth="1"/>
    <col min="1030" max="1030" width="13.6640625" style="170" customWidth="1"/>
    <col min="1031" max="1031" width="13.5" style="170" customWidth="1"/>
    <col min="1032" max="1032" width="17.33203125" style="170" customWidth="1"/>
    <col min="1033" max="1033" width="18.83203125" style="170" customWidth="1"/>
    <col min="1034" max="1034" width="21" style="170" bestFit="1" customWidth="1"/>
    <col min="1035" max="1035" width="4.6640625" style="170" customWidth="1"/>
    <col min="1036" max="1280" width="12" style="170"/>
    <col min="1281" max="1281" width="10.33203125" style="170" bestFit="1" customWidth="1"/>
    <col min="1282" max="1282" width="12.1640625" style="170" customWidth="1"/>
    <col min="1283" max="1283" width="23.6640625" style="170" customWidth="1"/>
    <col min="1284" max="1284" width="70.83203125" style="170" customWidth="1"/>
    <col min="1285" max="1285" width="15.1640625" style="170" customWidth="1"/>
    <col min="1286" max="1286" width="13.6640625" style="170" customWidth="1"/>
    <col min="1287" max="1287" width="13.5" style="170" customWidth="1"/>
    <col min="1288" max="1288" width="17.33203125" style="170" customWidth="1"/>
    <col min="1289" max="1289" width="18.83203125" style="170" customWidth="1"/>
    <col min="1290" max="1290" width="21" style="170" bestFit="1" customWidth="1"/>
    <col min="1291" max="1291" width="4.6640625" style="170" customWidth="1"/>
    <col min="1292" max="1536" width="12" style="170"/>
    <col min="1537" max="1537" width="10.33203125" style="170" bestFit="1" customWidth="1"/>
    <col min="1538" max="1538" width="12.1640625" style="170" customWidth="1"/>
    <col min="1539" max="1539" width="23.6640625" style="170" customWidth="1"/>
    <col min="1540" max="1540" width="70.83203125" style="170" customWidth="1"/>
    <col min="1541" max="1541" width="15.1640625" style="170" customWidth="1"/>
    <col min="1542" max="1542" width="13.6640625" style="170" customWidth="1"/>
    <col min="1543" max="1543" width="13.5" style="170" customWidth="1"/>
    <col min="1544" max="1544" width="17.33203125" style="170" customWidth="1"/>
    <col min="1545" max="1545" width="18.83203125" style="170" customWidth="1"/>
    <col min="1546" max="1546" width="21" style="170" bestFit="1" customWidth="1"/>
    <col min="1547" max="1547" width="4.6640625" style="170" customWidth="1"/>
    <col min="1548" max="1792" width="12" style="170"/>
    <col min="1793" max="1793" width="10.33203125" style="170" bestFit="1" customWidth="1"/>
    <col min="1794" max="1794" width="12.1640625" style="170" customWidth="1"/>
    <col min="1795" max="1795" width="23.6640625" style="170" customWidth="1"/>
    <col min="1796" max="1796" width="70.83203125" style="170" customWidth="1"/>
    <col min="1797" max="1797" width="15.1640625" style="170" customWidth="1"/>
    <col min="1798" max="1798" width="13.6640625" style="170" customWidth="1"/>
    <col min="1799" max="1799" width="13.5" style="170" customWidth="1"/>
    <col min="1800" max="1800" width="17.33203125" style="170" customWidth="1"/>
    <col min="1801" max="1801" width="18.83203125" style="170" customWidth="1"/>
    <col min="1802" max="1802" width="21" style="170" bestFit="1" customWidth="1"/>
    <col min="1803" max="1803" width="4.6640625" style="170" customWidth="1"/>
    <col min="1804" max="2048" width="12" style="170"/>
    <col min="2049" max="2049" width="10.33203125" style="170" bestFit="1" customWidth="1"/>
    <col min="2050" max="2050" width="12.1640625" style="170" customWidth="1"/>
    <col min="2051" max="2051" width="23.6640625" style="170" customWidth="1"/>
    <col min="2052" max="2052" width="70.83203125" style="170" customWidth="1"/>
    <col min="2053" max="2053" width="15.1640625" style="170" customWidth="1"/>
    <col min="2054" max="2054" width="13.6640625" style="170" customWidth="1"/>
    <col min="2055" max="2055" width="13.5" style="170" customWidth="1"/>
    <col min="2056" max="2056" width="17.33203125" style="170" customWidth="1"/>
    <col min="2057" max="2057" width="18.83203125" style="170" customWidth="1"/>
    <col min="2058" max="2058" width="21" style="170" bestFit="1" customWidth="1"/>
    <col min="2059" max="2059" width="4.6640625" style="170" customWidth="1"/>
    <col min="2060" max="2304" width="12" style="170"/>
    <col min="2305" max="2305" width="10.33203125" style="170" bestFit="1" customWidth="1"/>
    <col min="2306" max="2306" width="12.1640625" style="170" customWidth="1"/>
    <col min="2307" max="2307" width="23.6640625" style="170" customWidth="1"/>
    <col min="2308" max="2308" width="70.83203125" style="170" customWidth="1"/>
    <col min="2309" max="2309" width="15.1640625" style="170" customWidth="1"/>
    <col min="2310" max="2310" width="13.6640625" style="170" customWidth="1"/>
    <col min="2311" max="2311" width="13.5" style="170" customWidth="1"/>
    <col min="2312" max="2312" width="17.33203125" style="170" customWidth="1"/>
    <col min="2313" max="2313" width="18.83203125" style="170" customWidth="1"/>
    <col min="2314" max="2314" width="21" style="170" bestFit="1" customWidth="1"/>
    <col min="2315" max="2315" width="4.6640625" style="170" customWidth="1"/>
    <col min="2316" max="2560" width="12" style="170"/>
    <col min="2561" max="2561" width="10.33203125" style="170" bestFit="1" customWidth="1"/>
    <col min="2562" max="2562" width="12.1640625" style="170" customWidth="1"/>
    <col min="2563" max="2563" width="23.6640625" style="170" customWidth="1"/>
    <col min="2564" max="2564" width="70.83203125" style="170" customWidth="1"/>
    <col min="2565" max="2565" width="15.1640625" style="170" customWidth="1"/>
    <col min="2566" max="2566" width="13.6640625" style="170" customWidth="1"/>
    <col min="2567" max="2567" width="13.5" style="170" customWidth="1"/>
    <col min="2568" max="2568" width="17.33203125" style="170" customWidth="1"/>
    <col min="2569" max="2569" width="18.83203125" style="170" customWidth="1"/>
    <col min="2570" max="2570" width="21" style="170" bestFit="1" customWidth="1"/>
    <col min="2571" max="2571" width="4.6640625" style="170" customWidth="1"/>
    <col min="2572" max="2816" width="12" style="170"/>
    <col min="2817" max="2817" width="10.33203125" style="170" bestFit="1" customWidth="1"/>
    <col min="2818" max="2818" width="12.1640625" style="170" customWidth="1"/>
    <col min="2819" max="2819" width="23.6640625" style="170" customWidth="1"/>
    <col min="2820" max="2820" width="70.83203125" style="170" customWidth="1"/>
    <col min="2821" max="2821" width="15.1640625" style="170" customWidth="1"/>
    <col min="2822" max="2822" width="13.6640625" style="170" customWidth="1"/>
    <col min="2823" max="2823" width="13.5" style="170" customWidth="1"/>
    <col min="2824" max="2824" width="17.33203125" style="170" customWidth="1"/>
    <col min="2825" max="2825" width="18.83203125" style="170" customWidth="1"/>
    <col min="2826" max="2826" width="21" style="170" bestFit="1" customWidth="1"/>
    <col min="2827" max="2827" width="4.6640625" style="170" customWidth="1"/>
    <col min="2828" max="3072" width="12" style="170"/>
    <col min="3073" max="3073" width="10.33203125" style="170" bestFit="1" customWidth="1"/>
    <col min="3074" max="3074" width="12.1640625" style="170" customWidth="1"/>
    <col min="3075" max="3075" width="23.6640625" style="170" customWidth="1"/>
    <col min="3076" max="3076" width="70.83203125" style="170" customWidth="1"/>
    <col min="3077" max="3077" width="15.1640625" style="170" customWidth="1"/>
    <col min="3078" max="3078" width="13.6640625" style="170" customWidth="1"/>
    <col min="3079" max="3079" width="13.5" style="170" customWidth="1"/>
    <col min="3080" max="3080" width="17.33203125" style="170" customWidth="1"/>
    <col min="3081" max="3081" width="18.83203125" style="170" customWidth="1"/>
    <col min="3082" max="3082" width="21" style="170" bestFit="1" customWidth="1"/>
    <col min="3083" max="3083" width="4.6640625" style="170" customWidth="1"/>
    <col min="3084" max="3328" width="12" style="170"/>
    <col min="3329" max="3329" width="10.33203125" style="170" bestFit="1" customWidth="1"/>
    <col min="3330" max="3330" width="12.1640625" style="170" customWidth="1"/>
    <col min="3331" max="3331" width="23.6640625" style="170" customWidth="1"/>
    <col min="3332" max="3332" width="70.83203125" style="170" customWidth="1"/>
    <col min="3333" max="3333" width="15.1640625" style="170" customWidth="1"/>
    <col min="3334" max="3334" width="13.6640625" style="170" customWidth="1"/>
    <col min="3335" max="3335" width="13.5" style="170" customWidth="1"/>
    <col min="3336" max="3336" width="17.33203125" style="170" customWidth="1"/>
    <col min="3337" max="3337" width="18.83203125" style="170" customWidth="1"/>
    <col min="3338" max="3338" width="21" style="170" bestFit="1" customWidth="1"/>
    <col min="3339" max="3339" width="4.6640625" style="170" customWidth="1"/>
    <col min="3340" max="3584" width="12" style="170"/>
    <col min="3585" max="3585" width="10.33203125" style="170" bestFit="1" customWidth="1"/>
    <col min="3586" max="3586" width="12.1640625" style="170" customWidth="1"/>
    <col min="3587" max="3587" width="23.6640625" style="170" customWidth="1"/>
    <col min="3588" max="3588" width="70.83203125" style="170" customWidth="1"/>
    <col min="3589" max="3589" width="15.1640625" style="170" customWidth="1"/>
    <col min="3590" max="3590" width="13.6640625" style="170" customWidth="1"/>
    <col min="3591" max="3591" width="13.5" style="170" customWidth="1"/>
    <col min="3592" max="3592" width="17.33203125" style="170" customWidth="1"/>
    <col min="3593" max="3593" width="18.83203125" style="170" customWidth="1"/>
    <col min="3594" max="3594" width="21" style="170" bestFit="1" customWidth="1"/>
    <col min="3595" max="3595" width="4.6640625" style="170" customWidth="1"/>
    <col min="3596" max="3840" width="12" style="170"/>
    <col min="3841" max="3841" width="10.33203125" style="170" bestFit="1" customWidth="1"/>
    <col min="3842" max="3842" width="12.1640625" style="170" customWidth="1"/>
    <col min="3843" max="3843" width="23.6640625" style="170" customWidth="1"/>
    <col min="3844" max="3844" width="70.83203125" style="170" customWidth="1"/>
    <col min="3845" max="3845" width="15.1640625" style="170" customWidth="1"/>
    <col min="3846" max="3846" width="13.6640625" style="170" customWidth="1"/>
    <col min="3847" max="3847" width="13.5" style="170" customWidth="1"/>
    <col min="3848" max="3848" width="17.33203125" style="170" customWidth="1"/>
    <col min="3849" max="3849" width="18.83203125" style="170" customWidth="1"/>
    <col min="3850" max="3850" width="21" style="170" bestFit="1" customWidth="1"/>
    <col min="3851" max="3851" width="4.6640625" style="170" customWidth="1"/>
    <col min="3852" max="4096" width="12" style="170"/>
    <col min="4097" max="4097" width="10.33203125" style="170" bestFit="1" customWidth="1"/>
    <col min="4098" max="4098" width="12.1640625" style="170" customWidth="1"/>
    <col min="4099" max="4099" width="23.6640625" style="170" customWidth="1"/>
    <col min="4100" max="4100" width="70.83203125" style="170" customWidth="1"/>
    <col min="4101" max="4101" width="15.1640625" style="170" customWidth="1"/>
    <col min="4102" max="4102" width="13.6640625" style="170" customWidth="1"/>
    <col min="4103" max="4103" width="13.5" style="170" customWidth="1"/>
    <col min="4104" max="4104" width="17.33203125" style="170" customWidth="1"/>
    <col min="4105" max="4105" width="18.83203125" style="170" customWidth="1"/>
    <col min="4106" max="4106" width="21" style="170" bestFit="1" customWidth="1"/>
    <col min="4107" max="4107" width="4.6640625" style="170" customWidth="1"/>
    <col min="4108" max="4352" width="12" style="170"/>
    <col min="4353" max="4353" width="10.33203125" style="170" bestFit="1" customWidth="1"/>
    <col min="4354" max="4354" width="12.1640625" style="170" customWidth="1"/>
    <col min="4355" max="4355" width="23.6640625" style="170" customWidth="1"/>
    <col min="4356" max="4356" width="70.83203125" style="170" customWidth="1"/>
    <col min="4357" max="4357" width="15.1640625" style="170" customWidth="1"/>
    <col min="4358" max="4358" width="13.6640625" style="170" customWidth="1"/>
    <col min="4359" max="4359" width="13.5" style="170" customWidth="1"/>
    <col min="4360" max="4360" width="17.33203125" style="170" customWidth="1"/>
    <col min="4361" max="4361" width="18.83203125" style="170" customWidth="1"/>
    <col min="4362" max="4362" width="21" style="170" bestFit="1" customWidth="1"/>
    <col min="4363" max="4363" width="4.6640625" style="170" customWidth="1"/>
    <col min="4364" max="4608" width="12" style="170"/>
    <col min="4609" max="4609" width="10.33203125" style="170" bestFit="1" customWidth="1"/>
    <col min="4610" max="4610" width="12.1640625" style="170" customWidth="1"/>
    <col min="4611" max="4611" width="23.6640625" style="170" customWidth="1"/>
    <col min="4612" max="4612" width="70.83203125" style="170" customWidth="1"/>
    <col min="4613" max="4613" width="15.1640625" style="170" customWidth="1"/>
    <col min="4614" max="4614" width="13.6640625" style="170" customWidth="1"/>
    <col min="4615" max="4615" width="13.5" style="170" customWidth="1"/>
    <col min="4616" max="4616" width="17.33203125" style="170" customWidth="1"/>
    <col min="4617" max="4617" width="18.83203125" style="170" customWidth="1"/>
    <col min="4618" max="4618" width="21" style="170" bestFit="1" customWidth="1"/>
    <col min="4619" max="4619" width="4.6640625" style="170" customWidth="1"/>
    <col min="4620" max="4864" width="12" style="170"/>
    <col min="4865" max="4865" width="10.33203125" style="170" bestFit="1" customWidth="1"/>
    <col min="4866" max="4866" width="12.1640625" style="170" customWidth="1"/>
    <col min="4867" max="4867" width="23.6640625" style="170" customWidth="1"/>
    <col min="4868" max="4868" width="70.83203125" style="170" customWidth="1"/>
    <col min="4869" max="4869" width="15.1640625" style="170" customWidth="1"/>
    <col min="4870" max="4870" width="13.6640625" style="170" customWidth="1"/>
    <col min="4871" max="4871" width="13.5" style="170" customWidth="1"/>
    <col min="4872" max="4872" width="17.33203125" style="170" customWidth="1"/>
    <col min="4873" max="4873" width="18.83203125" style="170" customWidth="1"/>
    <col min="4874" max="4874" width="21" style="170" bestFit="1" customWidth="1"/>
    <col min="4875" max="4875" width="4.6640625" style="170" customWidth="1"/>
    <col min="4876" max="5120" width="12" style="170"/>
    <col min="5121" max="5121" width="10.33203125" style="170" bestFit="1" customWidth="1"/>
    <col min="5122" max="5122" width="12.1640625" style="170" customWidth="1"/>
    <col min="5123" max="5123" width="23.6640625" style="170" customWidth="1"/>
    <col min="5124" max="5124" width="70.83203125" style="170" customWidth="1"/>
    <col min="5125" max="5125" width="15.1640625" style="170" customWidth="1"/>
    <col min="5126" max="5126" width="13.6640625" style="170" customWidth="1"/>
    <col min="5127" max="5127" width="13.5" style="170" customWidth="1"/>
    <col min="5128" max="5128" width="17.33203125" style="170" customWidth="1"/>
    <col min="5129" max="5129" width="18.83203125" style="170" customWidth="1"/>
    <col min="5130" max="5130" width="21" style="170" bestFit="1" customWidth="1"/>
    <col min="5131" max="5131" width="4.6640625" style="170" customWidth="1"/>
    <col min="5132" max="5376" width="12" style="170"/>
    <col min="5377" max="5377" width="10.33203125" style="170" bestFit="1" customWidth="1"/>
    <col min="5378" max="5378" width="12.1640625" style="170" customWidth="1"/>
    <col min="5379" max="5379" width="23.6640625" style="170" customWidth="1"/>
    <col min="5380" max="5380" width="70.83203125" style="170" customWidth="1"/>
    <col min="5381" max="5381" width="15.1640625" style="170" customWidth="1"/>
    <col min="5382" max="5382" width="13.6640625" style="170" customWidth="1"/>
    <col min="5383" max="5383" width="13.5" style="170" customWidth="1"/>
    <col min="5384" max="5384" width="17.33203125" style="170" customWidth="1"/>
    <col min="5385" max="5385" width="18.83203125" style="170" customWidth="1"/>
    <col min="5386" max="5386" width="21" style="170" bestFit="1" customWidth="1"/>
    <col min="5387" max="5387" width="4.6640625" style="170" customWidth="1"/>
    <col min="5388" max="5632" width="12" style="170"/>
    <col min="5633" max="5633" width="10.33203125" style="170" bestFit="1" customWidth="1"/>
    <col min="5634" max="5634" width="12.1640625" style="170" customWidth="1"/>
    <col min="5635" max="5635" width="23.6640625" style="170" customWidth="1"/>
    <col min="5636" max="5636" width="70.83203125" style="170" customWidth="1"/>
    <col min="5637" max="5637" width="15.1640625" style="170" customWidth="1"/>
    <col min="5638" max="5638" width="13.6640625" style="170" customWidth="1"/>
    <col min="5639" max="5639" width="13.5" style="170" customWidth="1"/>
    <col min="5640" max="5640" width="17.33203125" style="170" customWidth="1"/>
    <col min="5641" max="5641" width="18.83203125" style="170" customWidth="1"/>
    <col min="5642" max="5642" width="21" style="170" bestFit="1" customWidth="1"/>
    <col min="5643" max="5643" width="4.6640625" style="170" customWidth="1"/>
    <col min="5644" max="5888" width="12" style="170"/>
    <col min="5889" max="5889" width="10.33203125" style="170" bestFit="1" customWidth="1"/>
    <col min="5890" max="5890" width="12.1640625" style="170" customWidth="1"/>
    <col min="5891" max="5891" width="23.6640625" style="170" customWidth="1"/>
    <col min="5892" max="5892" width="70.83203125" style="170" customWidth="1"/>
    <col min="5893" max="5893" width="15.1640625" style="170" customWidth="1"/>
    <col min="5894" max="5894" width="13.6640625" style="170" customWidth="1"/>
    <col min="5895" max="5895" width="13.5" style="170" customWidth="1"/>
    <col min="5896" max="5896" width="17.33203125" style="170" customWidth="1"/>
    <col min="5897" max="5897" width="18.83203125" style="170" customWidth="1"/>
    <col min="5898" max="5898" width="21" style="170" bestFit="1" customWidth="1"/>
    <col min="5899" max="5899" width="4.6640625" style="170" customWidth="1"/>
    <col min="5900" max="6144" width="12" style="170"/>
    <col min="6145" max="6145" width="10.33203125" style="170" bestFit="1" customWidth="1"/>
    <col min="6146" max="6146" width="12.1640625" style="170" customWidth="1"/>
    <col min="6147" max="6147" width="23.6640625" style="170" customWidth="1"/>
    <col min="6148" max="6148" width="70.83203125" style="170" customWidth="1"/>
    <col min="6149" max="6149" width="15.1640625" style="170" customWidth="1"/>
    <col min="6150" max="6150" width="13.6640625" style="170" customWidth="1"/>
    <col min="6151" max="6151" width="13.5" style="170" customWidth="1"/>
    <col min="6152" max="6152" width="17.33203125" style="170" customWidth="1"/>
    <col min="6153" max="6153" width="18.83203125" style="170" customWidth="1"/>
    <col min="6154" max="6154" width="21" style="170" bestFit="1" customWidth="1"/>
    <col min="6155" max="6155" width="4.6640625" style="170" customWidth="1"/>
    <col min="6156" max="6400" width="12" style="170"/>
    <col min="6401" max="6401" width="10.33203125" style="170" bestFit="1" customWidth="1"/>
    <col min="6402" max="6402" width="12.1640625" style="170" customWidth="1"/>
    <col min="6403" max="6403" width="23.6640625" style="170" customWidth="1"/>
    <col min="6404" max="6404" width="70.83203125" style="170" customWidth="1"/>
    <col min="6405" max="6405" width="15.1640625" style="170" customWidth="1"/>
    <col min="6406" max="6406" width="13.6640625" style="170" customWidth="1"/>
    <col min="6407" max="6407" width="13.5" style="170" customWidth="1"/>
    <col min="6408" max="6408" width="17.33203125" style="170" customWidth="1"/>
    <col min="6409" max="6409" width="18.83203125" style="170" customWidth="1"/>
    <col min="6410" max="6410" width="21" style="170" bestFit="1" customWidth="1"/>
    <col min="6411" max="6411" width="4.6640625" style="170" customWidth="1"/>
    <col min="6412" max="6656" width="12" style="170"/>
    <col min="6657" max="6657" width="10.33203125" style="170" bestFit="1" customWidth="1"/>
    <col min="6658" max="6658" width="12.1640625" style="170" customWidth="1"/>
    <col min="6659" max="6659" width="23.6640625" style="170" customWidth="1"/>
    <col min="6660" max="6660" width="70.83203125" style="170" customWidth="1"/>
    <col min="6661" max="6661" width="15.1640625" style="170" customWidth="1"/>
    <col min="6662" max="6662" width="13.6640625" style="170" customWidth="1"/>
    <col min="6663" max="6663" width="13.5" style="170" customWidth="1"/>
    <col min="6664" max="6664" width="17.33203125" style="170" customWidth="1"/>
    <col min="6665" max="6665" width="18.83203125" style="170" customWidth="1"/>
    <col min="6666" max="6666" width="21" style="170" bestFit="1" customWidth="1"/>
    <col min="6667" max="6667" width="4.6640625" style="170" customWidth="1"/>
    <col min="6668" max="6912" width="12" style="170"/>
    <col min="6913" max="6913" width="10.33203125" style="170" bestFit="1" customWidth="1"/>
    <col min="6914" max="6914" width="12.1640625" style="170" customWidth="1"/>
    <col min="6915" max="6915" width="23.6640625" style="170" customWidth="1"/>
    <col min="6916" max="6916" width="70.83203125" style="170" customWidth="1"/>
    <col min="6917" max="6917" width="15.1640625" style="170" customWidth="1"/>
    <col min="6918" max="6918" width="13.6640625" style="170" customWidth="1"/>
    <col min="6919" max="6919" width="13.5" style="170" customWidth="1"/>
    <col min="6920" max="6920" width="17.33203125" style="170" customWidth="1"/>
    <col min="6921" max="6921" width="18.83203125" style="170" customWidth="1"/>
    <col min="6922" max="6922" width="21" style="170" bestFit="1" customWidth="1"/>
    <col min="6923" max="6923" width="4.6640625" style="170" customWidth="1"/>
    <col min="6924" max="7168" width="12" style="170"/>
    <col min="7169" max="7169" width="10.33203125" style="170" bestFit="1" customWidth="1"/>
    <col min="7170" max="7170" width="12.1640625" style="170" customWidth="1"/>
    <col min="7171" max="7171" width="23.6640625" style="170" customWidth="1"/>
    <col min="7172" max="7172" width="70.83203125" style="170" customWidth="1"/>
    <col min="7173" max="7173" width="15.1640625" style="170" customWidth="1"/>
    <col min="7174" max="7174" width="13.6640625" style="170" customWidth="1"/>
    <col min="7175" max="7175" width="13.5" style="170" customWidth="1"/>
    <col min="7176" max="7176" width="17.33203125" style="170" customWidth="1"/>
    <col min="7177" max="7177" width="18.83203125" style="170" customWidth="1"/>
    <col min="7178" max="7178" width="21" style="170" bestFit="1" customWidth="1"/>
    <col min="7179" max="7179" width="4.6640625" style="170" customWidth="1"/>
    <col min="7180" max="7424" width="12" style="170"/>
    <col min="7425" max="7425" width="10.33203125" style="170" bestFit="1" customWidth="1"/>
    <col min="7426" max="7426" width="12.1640625" style="170" customWidth="1"/>
    <col min="7427" max="7427" width="23.6640625" style="170" customWidth="1"/>
    <col min="7428" max="7428" width="70.83203125" style="170" customWidth="1"/>
    <col min="7429" max="7429" width="15.1640625" style="170" customWidth="1"/>
    <col min="7430" max="7430" width="13.6640625" style="170" customWidth="1"/>
    <col min="7431" max="7431" width="13.5" style="170" customWidth="1"/>
    <col min="7432" max="7432" width="17.33203125" style="170" customWidth="1"/>
    <col min="7433" max="7433" width="18.83203125" style="170" customWidth="1"/>
    <col min="7434" max="7434" width="21" style="170" bestFit="1" customWidth="1"/>
    <col min="7435" max="7435" width="4.6640625" style="170" customWidth="1"/>
    <col min="7436" max="7680" width="12" style="170"/>
    <col min="7681" max="7681" width="10.33203125" style="170" bestFit="1" customWidth="1"/>
    <col min="7682" max="7682" width="12.1640625" style="170" customWidth="1"/>
    <col min="7683" max="7683" width="23.6640625" style="170" customWidth="1"/>
    <col min="7684" max="7684" width="70.83203125" style="170" customWidth="1"/>
    <col min="7685" max="7685" width="15.1640625" style="170" customWidth="1"/>
    <col min="7686" max="7686" width="13.6640625" style="170" customWidth="1"/>
    <col min="7687" max="7687" width="13.5" style="170" customWidth="1"/>
    <col min="7688" max="7688" width="17.33203125" style="170" customWidth="1"/>
    <col min="7689" max="7689" width="18.83203125" style="170" customWidth="1"/>
    <col min="7690" max="7690" width="21" style="170" bestFit="1" customWidth="1"/>
    <col min="7691" max="7691" width="4.6640625" style="170" customWidth="1"/>
    <col min="7692" max="7936" width="12" style="170"/>
    <col min="7937" max="7937" width="10.33203125" style="170" bestFit="1" customWidth="1"/>
    <col min="7938" max="7938" width="12.1640625" style="170" customWidth="1"/>
    <col min="7939" max="7939" width="23.6640625" style="170" customWidth="1"/>
    <col min="7940" max="7940" width="70.83203125" style="170" customWidth="1"/>
    <col min="7941" max="7941" width="15.1640625" style="170" customWidth="1"/>
    <col min="7942" max="7942" width="13.6640625" style="170" customWidth="1"/>
    <col min="7943" max="7943" width="13.5" style="170" customWidth="1"/>
    <col min="7944" max="7944" width="17.33203125" style="170" customWidth="1"/>
    <col min="7945" max="7945" width="18.83203125" style="170" customWidth="1"/>
    <col min="7946" max="7946" width="21" style="170" bestFit="1" customWidth="1"/>
    <col min="7947" max="7947" width="4.6640625" style="170" customWidth="1"/>
    <col min="7948" max="8192" width="12" style="170"/>
    <col min="8193" max="8193" width="10.33203125" style="170" bestFit="1" customWidth="1"/>
    <col min="8194" max="8194" width="12.1640625" style="170" customWidth="1"/>
    <col min="8195" max="8195" width="23.6640625" style="170" customWidth="1"/>
    <col min="8196" max="8196" width="70.83203125" style="170" customWidth="1"/>
    <col min="8197" max="8197" width="15.1640625" style="170" customWidth="1"/>
    <col min="8198" max="8198" width="13.6640625" style="170" customWidth="1"/>
    <col min="8199" max="8199" width="13.5" style="170" customWidth="1"/>
    <col min="8200" max="8200" width="17.33203125" style="170" customWidth="1"/>
    <col min="8201" max="8201" width="18.83203125" style="170" customWidth="1"/>
    <col min="8202" max="8202" width="21" style="170" bestFit="1" customWidth="1"/>
    <col min="8203" max="8203" width="4.6640625" style="170" customWidth="1"/>
    <col min="8204" max="8448" width="12" style="170"/>
    <col min="8449" max="8449" width="10.33203125" style="170" bestFit="1" customWidth="1"/>
    <col min="8450" max="8450" width="12.1640625" style="170" customWidth="1"/>
    <col min="8451" max="8451" width="23.6640625" style="170" customWidth="1"/>
    <col min="8452" max="8452" width="70.83203125" style="170" customWidth="1"/>
    <col min="8453" max="8453" width="15.1640625" style="170" customWidth="1"/>
    <col min="8454" max="8454" width="13.6640625" style="170" customWidth="1"/>
    <col min="8455" max="8455" width="13.5" style="170" customWidth="1"/>
    <col min="8456" max="8456" width="17.33203125" style="170" customWidth="1"/>
    <col min="8457" max="8457" width="18.83203125" style="170" customWidth="1"/>
    <col min="8458" max="8458" width="21" style="170" bestFit="1" customWidth="1"/>
    <col min="8459" max="8459" width="4.6640625" style="170" customWidth="1"/>
    <col min="8460" max="8704" width="12" style="170"/>
    <col min="8705" max="8705" width="10.33203125" style="170" bestFit="1" customWidth="1"/>
    <col min="8706" max="8706" width="12.1640625" style="170" customWidth="1"/>
    <col min="8707" max="8707" width="23.6640625" style="170" customWidth="1"/>
    <col min="8708" max="8708" width="70.83203125" style="170" customWidth="1"/>
    <col min="8709" max="8709" width="15.1640625" style="170" customWidth="1"/>
    <col min="8710" max="8710" width="13.6640625" style="170" customWidth="1"/>
    <col min="8711" max="8711" width="13.5" style="170" customWidth="1"/>
    <col min="8712" max="8712" width="17.33203125" style="170" customWidth="1"/>
    <col min="8713" max="8713" width="18.83203125" style="170" customWidth="1"/>
    <col min="8714" max="8714" width="21" style="170" bestFit="1" customWidth="1"/>
    <col min="8715" max="8715" width="4.6640625" style="170" customWidth="1"/>
    <col min="8716" max="8960" width="12" style="170"/>
    <col min="8961" max="8961" width="10.33203125" style="170" bestFit="1" customWidth="1"/>
    <col min="8962" max="8962" width="12.1640625" style="170" customWidth="1"/>
    <col min="8963" max="8963" width="23.6640625" style="170" customWidth="1"/>
    <col min="8964" max="8964" width="70.83203125" style="170" customWidth="1"/>
    <col min="8965" max="8965" width="15.1640625" style="170" customWidth="1"/>
    <col min="8966" max="8966" width="13.6640625" style="170" customWidth="1"/>
    <col min="8967" max="8967" width="13.5" style="170" customWidth="1"/>
    <col min="8968" max="8968" width="17.33203125" style="170" customWidth="1"/>
    <col min="8969" max="8969" width="18.83203125" style="170" customWidth="1"/>
    <col min="8970" max="8970" width="21" style="170" bestFit="1" customWidth="1"/>
    <col min="8971" max="8971" width="4.6640625" style="170" customWidth="1"/>
    <col min="8972" max="9216" width="12" style="170"/>
    <col min="9217" max="9217" width="10.33203125" style="170" bestFit="1" customWidth="1"/>
    <col min="9218" max="9218" width="12.1640625" style="170" customWidth="1"/>
    <col min="9219" max="9219" width="23.6640625" style="170" customWidth="1"/>
    <col min="9220" max="9220" width="70.83203125" style="170" customWidth="1"/>
    <col min="9221" max="9221" width="15.1640625" style="170" customWidth="1"/>
    <col min="9222" max="9222" width="13.6640625" style="170" customWidth="1"/>
    <col min="9223" max="9223" width="13.5" style="170" customWidth="1"/>
    <col min="9224" max="9224" width="17.33203125" style="170" customWidth="1"/>
    <col min="9225" max="9225" width="18.83203125" style="170" customWidth="1"/>
    <col min="9226" max="9226" width="21" style="170" bestFit="1" customWidth="1"/>
    <col min="9227" max="9227" width="4.6640625" style="170" customWidth="1"/>
    <col min="9228" max="9472" width="12" style="170"/>
    <col min="9473" max="9473" width="10.33203125" style="170" bestFit="1" customWidth="1"/>
    <col min="9474" max="9474" width="12.1640625" style="170" customWidth="1"/>
    <col min="9475" max="9475" width="23.6640625" style="170" customWidth="1"/>
    <col min="9476" max="9476" width="70.83203125" style="170" customWidth="1"/>
    <col min="9477" max="9477" width="15.1640625" style="170" customWidth="1"/>
    <col min="9478" max="9478" width="13.6640625" style="170" customWidth="1"/>
    <col min="9479" max="9479" width="13.5" style="170" customWidth="1"/>
    <col min="9480" max="9480" width="17.33203125" style="170" customWidth="1"/>
    <col min="9481" max="9481" width="18.83203125" style="170" customWidth="1"/>
    <col min="9482" max="9482" width="21" style="170" bestFit="1" customWidth="1"/>
    <col min="9483" max="9483" width="4.6640625" style="170" customWidth="1"/>
    <col min="9484" max="9728" width="12" style="170"/>
    <col min="9729" max="9729" width="10.33203125" style="170" bestFit="1" customWidth="1"/>
    <col min="9730" max="9730" width="12.1640625" style="170" customWidth="1"/>
    <col min="9731" max="9731" width="23.6640625" style="170" customWidth="1"/>
    <col min="9732" max="9732" width="70.83203125" style="170" customWidth="1"/>
    <col min="9733" max="9733" width="15.1640625" style="170" customWidth="1"/>
    <col min="9734" max="9734" width="13.6640625" style="170" customWidth="1"/>
    <col min="9735" max="9735" width="13.5" style="170" customWidth="1"/>
    <col min="9736" max="9736" width="17.33203125" style="170" customWidth="1"/>
    <col min="9737" max="9737" width="18.83203125" style="170" customWidth="1"/>
    <col min="9738" max="9738" width="21" style="170" bestFit="1" customWidth="1"/>
    <col min="9739" max="9739" width="4.6640625" style="170" customWidth="1"/>
    <col min="9740" max="9984" width="12" style="170"/>
    <col min="9985" max="9985" width="10.33203125" style="170" bestFit="1" customWidth="1"/>
    <col min="9986" max="9986" width="12.1640625" style="170" customWidth="1"/>
    <col min="9987" max="9987" width="23.6640625" style="170" customWidth="1"/>
    <col min="9988" max="9988" width="70.83203125" style="170" customWidth="1"/>
    <col min="9989" max="9989" width="15.1640625" style="170" customWidth="1"/>
    <col min="9990" max="9990" width="13.6640625" style="170" customWidth="1"/>
    <col min="9991" max="9991" width="13.5" style="170" customWidth="1"/>
    <col min="9992" max="9992" width="17.33203125" style="170" customWidth="1"/>
    <col min="9993" max="9993" width="18.83203125" style="170" customWidth="1"/>
    <col min="9994" max="9994" width="21" style="170" bestFit="1" customWidth="1"/>
    <col min="9995" max="9995" width="4.6640625" style="170" customWidth="1"/>
    <col min="9996" max="10240" width="12" style="170"/>
    <col min="10241" max="10241" width="10.33203125" style="170" bestFit="1" customWidth="1"/>
    <col min="10242" max="10242" width="12.1640625" style="170" customWidth="1"/>
    <col min="10243" max="10243" width="23.6640625" style="170" customWidth="1"/>
    <col min="10244" max="10244" width="70.83203125" style="170" customWidth="1"/>
    <col min="10245" max="10245" width="15.1640625" style="170" customWidth="1"/>
    <col min="10246" max="10246" width="13.6640625" style="170" customWidth="1"/>
    <col min="10247" max="10247" width="13.5" style="170" customWidth="1"/>
    <col min="10248" max="10248" width="17.33203125" style="170" customWidth="1"/>
    <col min="10249" max="10249" width="18.83203125" style="170" customWidth="1"/>
    <col min="10250" max="10250" width="21" style="170" bestFit="1" customWidth="1"/>
    <col min="10251" max="10251" width="4.6640625" style="170" customWidth="1"/>
    <col min="10252" max="10496" width="12" style="170"/>
    <col min="10497" max="10497" width="10.33203125" style="170" bestFit="1" customWidth="1"/>
    <col min="10498" max="10498" width="12.1640625" style="170" customWidth="1"/>
    <col min="10499" max="10499" width="23.6640625" style="170" customWidth="1"/>
    <col min="10500" max="10500" width="70.83203125" style="170" customWidth="1"/>
    <col min="10501" max="10501" width="15.1640625" style="170" customWidth="1"/>
    <col min="10502" max="10502" width="13.6640625" style="170" customWidth="1"/>
    <col min="10503" max="10503" width="13.5" style="170" customWidth="1"/>
    <col min="10504" max="10504" width="17.33203125" style="170" customWidth="1"/>
    <col min="10505" max="10505" width="18.83203125" style="170" customWidth="1"/>
    <col min="10506" max="10506" width="21" style="170" bestFit="1" customWidth="1"/>
    <col min="10507" max="10507" width="4.6640625" style="170" customWidth="1"/>
    <col min="10508" max="10752" width="12" style="170"/>
    <col min="10753" max="10753" width="10.33203125" style="170" bestFit="1" customWidth="1"/>
    <col min="10754" max="10754" width="12.1640625" style="170" customWidth="1"/>
    <col min="10755" max="10755" width="23.6640625" style="170" customWidth="1"/>
    <col min="10756" max="10756" width="70.83203125" style="170" customWidth="1"/>
    <col min="10757" max="10757" width="15.1640625" style="170" customWidth="1"/>
    <col min="10758" max="10758" width="13.6640625" style="170" customWidth="1"/>
    <col min="10759" max="10759" width="13.5" style="170" customWidth="1"/>
    <col min="10760" max="10760" width="17.33203125" style="170" customWidth="1"/>
    <col min="10761" max="10761" width="18.83203125" style="170" customWidth="1"/>
    <col min="10762" max="10762" width="21" style="170" bestFit="1" customWidth="1"/>
    <col min="10763" max="10763" width="4.6640625" style="170" customWidth="1"/>
    <col min="10764" max="11008" width="12" style="170"/>
    <col min="11009" max="11009" width="10.33203125" style="170" bestFit="1" customWidth="1"/>
    <col min="11010" max="11010" width="12.1640625" style="170" customWidth="1"/>
    <col min="11011" max="11011" width="23.6640625" style="170" customWidth="1"/>
    <col min="11012" max="11012" width="70.83203125" style="170" customWidth="1"/>
    <col min="11013" max="11013" width="15.1640625" style="170" customWidth="1"/>
    <col min="11014" max="11014" width="13.6640625" style="170" customWidth="1"/>
    <col min="11015" max="11015" width="13.5" style="170" customWidth="1"/>
    <col min="11016" max="11016" width="17.33203125" style="170" customWidth="1"/>
    <col min="11017" max="11017" width="18.83203125" style="170" customWidth="1"/>
    <col min="11018" max="11018" width="21" style="170" bestFit="1" customWidth="1"/>
    <col min="11019" max="11019" width="4.6640625" style="170" customWidth="1"/>
    <col min="11020" max="11264" width="12" style="170"/>
    <col min="11265" max="11265" width="10.33203125" style="170" bestFit="1" customWidth="1"/>
    <col min="11266" max="11266" width="12.1640625" style="170" customWidth="1"/>
    <col min="11267" max="11267" width="23.6640625" style="170" customWidth="1"/>
    <col min="11268" max="11268" width="70.83203125" style="170" customWidth="1"/>
    <col min="11269" max="11269" width="15.1640625" style="170" customWidth="1"/>
    <col min="11270" max="11270" width="13.6640625" style="170" customWidth="1"/>
    <col min="11271" max="11271" width="13.5" style="170" customWidth="1"/>
    <col min="11272" max="11272" width="17.33203125" style="170" customWidth="1"/>
    <col min="11273" max="11273" width="18.83203125" style="170" customWidth="1"/>
    <col min="11274" max="11274" width="21" style="170" bestFit="1" customWidth="1"/>
    <col min="11275" max="11275" width="4.6640625" style="170" customWidth="1"/>
    <col min="11276" max="11520" width="12" style="170"/>
    <col min="11521" max="11521" width="10.33203125" style="170" bestFit="1" customWidth="1"/>
    <col min="11522" max="11522" width="12.1640625" style="170" customWidth="1"/>
    <col min="11523" max="11523" width="23.6640625" style="170" customWidth="1"/>
    <col min="11524" max="11524" width="70.83203125" style="170" customWidth="1"/>
    <col min="11525" max="11525" width="15.1640625" style="170" customWidth="1"/>
    <col min="11526" max="11526" width="13.6640625" style="170" customWidth="1"/>
    <col min="11527" max="11527" width="13.5" style="170" customWidth="1"/>
    <col min="11528" max="11528" width="17.33203125" style="170" customWidth="1"/>
    <col min="11529" max="11529" width="18.83203125" style="170" customWidth="1"/>
    <col min="11530" max="11530" width="21" style="170" bestFit="1" customWidth="1"/>
    <col min="11531" max="11531" width="4.6640625" style="170" customWidth="1"/>
    <col min="11532" max="11776" width="12" style="170"/>
    <col min="11777" max="11777" width="10.33203125" style="170" bestFit="1" customWidth="1"/>
    <col min="11778" max="11778" width="12.1640625" style="170" customWidth="1"/>
    <col min="11779" max="11779" width="23.6640625" style="170" customWidth="1"/>
    <col min="11780" max="11780" width="70.83203125" style="170" customWidth="1"/>
    <col min="11781" max="11781" width="15.1640625" style="170" customWidth="1"/>
    <col min="11782" max="11782" width="13.6640625" style="170" customWidth="1"/>
    <col min="11783" max="11783" width="13.5" style="170" customWidth="1"/>
    <col min="11784" max="11784" width="17.33203125" style="170" customWidth="1"/>
    <col min="11785" max="11785" width="18.83203125" style="170" customWidth="1"/>
    <col min="11786" max="11786" width="21" style="170" bestFit="1" customWidth="1"/>
    <col min="11787" max="11787" width="4.6640625" style="170" customWidth="1"/>
    <col min="11788" max="12032" width="12" style="170"/>
    <col min="12033" max="12033" width="10.33203125" style="170" bestFit="1" customWidth="1"/>
    <col min="12034" max="12034" width="12.1640625" style="170" customWidth="1"/>
    <col min="12035" max="12035" width="23.6640625" style="170" customWidth="1"/>
    <col min="12036" max="12036" width="70.83203125" style="170" customWidth="1"/>
    <col min="12037" max="12037" width="15.1640625" style="170" customWidth="1"/>
    <col min="12038" max="12038" width="13.6640625" style="170" customWidth="1"/>
    <col min="12039" max="12039" width="13.5" style="170" customWidth="1"/>
    <col min="12040" max="12040" width="17.33203125" style="170" customWidth="1"/>
    <col min="12041" max="12041" width="18.83203125" style="170" customWidth="1"/>
    <col min="12042" max="12042" width="21" style="170" bestFit="1" customWidth="1"/>
    <col min="12043" max="12043" width="4.6640625" style="170" customWidth="1"/>
    <col min="12044" max="12288" width="12" style="170"/>
    <col min="12289" max="12289" width="10.33203125" style="170" bestFit="1" customWidth="1"/>
    <col min="12290" max="12290" width="12.1640625" style="170" customWidth="1"/>
    <col min="12291" max="12291" width="23.6640625" style="170" customWidth="1"/>
    <col min="12292" max="12292" width="70.83203125" style="170" customWidth="1"/>
    <col min="12293" max="12293" width="15.1640625" style="170" customWidth="1"/>
    <col min="12294" max="12294" width="13.6640625" style="170" customWidth="1"/>
    <col min="12295" max="12295" width="13.5" style="170" customWidth="1"/>
    <col min="12296" max="12296" width="17.33203125" style="170" customWidth="1"/>
    <col min="12297" max="12297" width="18.83203125" style="170" customWidth="1"/>
    <col min="12298" max="12298" width="21" style="170" bestFit="1" customWidth="1"/>
    <col min="12299" max="12299" width="4.6640625" style="170" customWidth="1"/>
    <col min="12300" max="12544" width="12" style="170"/>
    <col min="12545" max="12545" width="10.33203125" style="170" bestFit="1" customWidth="1"/>
    <col min="12546" max="12546" width="12.1640625" style="170" customWidth="1"/>
    <col min="12547" max="12547" width="23.6640625" style="170" customWidth="1"/>
    <col min="12548" max="12548" width="70.83203125" style="170" customWidth="1"/>
    <col min="12549" max="12549" width="15.1640625" style="170" customWidth="1"/>
    <col min="12550" max="12550" width="13.6640625" style="170" customWidth="1"/>
    <col min="12551" max="12551" width="13.5" style="170" customWidth="1"/>
    <col min="12552" max="12552" width="17.33203125" style="170" customWidth="1"/>
    <col min="12553" max="12553" width="18.83203125" style="170" customWidth="1"/>
    <col min="12554" max="12554" width="21" style="170" bestFit="1" customWidth="1"/>
    <col min="12555" max="12555" width="4.6640625" style="170" customWidth="1"/>
    <col min="12556" max="12800" width="12" style="170"/>
    <col min="12801" max="12801" width="10.33203125" style="170" bestFit="1" customWidth="1"/>
    <col min="12802" max="12802" width="12.1640625" style="170" customWidth="1"/>
    <col min="12803" max="12803" width="23.6640625" style="170" customWidth="1"/>
    <col min="12804" max="12804" width="70.83203125" style="170" customWidth="1"/>
    <col min="12805" max="12805" width="15.1640625" style="170" customWidth="1"/>
    <col min="12806" max="12806" width="13.6640625" style="170" customWidth="1"/>
    <col min="12807" max="12807" width="13.5" style="170" customWidth="1"/>
    <col min="12808" max="12808" width="17.33203125" style="170" customWidth="1"/>
    <col min="12809" max="12809" width="18.83203125" style="170" customWidth="1"/>
    <col min="12810" max="12810" width="21" style="170" bestFit="1" customWidth="1"/>
    <col min="12811" max="12811" width="4.6640625" style="170" customWidth="1"/>
    <col min="12812" max="13056" width="12" style="170"/>
    <col min="13057" max="13057" width="10.33203125" style="170" bestFit="1" customWidth="1"/>
    <col min="13058" max="13058" width="12.1640625" style="170" customWidth="1"/>
    <col min="13059" max="13059" width="23.6640625" style="170" customWidth="1"/>
    <col min="13060" max="13060" width="70.83203125" style="170" customWidth="1"/>
    <col min="13061" max="13061" width="15.1640625" style="170" customWidth="1"/>
    <col min="13062" max="13062" width="13.6640625" style="170" customWidth="1"/>
    <col min="13063" max="13063" width="13.5" style="170" customWidth="1"/>
    <col min="13064" max="13064" width="17.33203125" style="170" customWidth="1"/>
    <col min="13065" max="13065" width="18.83203125" style="170" customWidth="1"/>
    <col min="13066" max="13066" width="21" style="170" bestFit="1" customWidth="1"/>
    <col min="13067" max="13067" width="4.6640625" style="170" customWidth="1"/>
    <col min="13068" max="13312" width="12" style="170"/>
    <col min="13313" max="13313" width="10.33203125" style="170" bestFit="1" customWidth="1"/>
    <col min="13314" max="13314" width="12.1640625" style="170" customWidth="1"/>
    <col min="13315" max="13315" width="23.6640625" style="170" customWidth="1"/>
    <col min="13316" max="13316" width="70.83203125" style="170" customWidth="1"/>
    <col min="13317" max="13317" width="15.1640625" style="170" customWidth="1"/>
    <col min="13318" max="13318" width="13.6640625" style="170" customWidth="1"/>
    <col min="13319" max="13319" width="13.5" style="170" customWidth="1"/>
    <col min="13320" max="13320" width="17.33203125" style="170" customWidth="1"/>
    <col min="13321" max="13321" width="18.83203125" style="170" customWidth="1"/>
    <col min="13322" max="13322" width="21" style="170" bestFit="1" customWidth="1"/>
    <col min="13323" max="13323" width="4.6640625" style="170" customWidth="1"/>
    <col min="13324" max="13568" width="12" style="170"/>
    <col min="13569" max="13569" width="10.33203125" style="170" bestFit="1" customWidth="1"/>
    <col min="13570" max="13570" width="12.1640625" style="170" customWidth="1"/>
    <col min="13571" max="13571" width="23.6640625" style="170" customWidth="1"/>
    <col min="13572" max="13572" width="70.83203125" style="170" customWidth="1"/>
    <col min="13573" max="13573" width="15.1640625" style="170" customWidth="1"/>
    <col min="13574" max="13574" width="13.6640625" style="170" customWidth="1"/>
    <col min="13575" max="13575" width="13.5" style="170" customWidth="1"/>
    <col min="13576" max="13576" width="17.33203125" style="170" customWidth="1"/>
    <col min="13577" max="13577" width="18.83203125" style="170" customWidth="1"/>
    <col min="13578" max="13578" width="21" style="170" bestFit="1" customWidth="1"/>
    <col min="13579" max="13579" width="4.6640625" style="170" customWidth="1"/>
    <col min="13580" max="13824" width="12" style="170"/>
    <col min="13825" max="13825" width="10.33203125" style="170" bestFit="1" customWidth="1"/>
    <col min="13826" max="13826" width="12.1640625" style="170" customWidth="1"/>
    <col min="13827" max="13827" width="23.6640625" style="170" customWidth="1"/>
    <col min="13828" max="13828" width="70.83203125" style="170" customWidth="1"/>
    <col min="13829" max="13829" width="15.1640625" style="170" customWidth="1"/>
    <col min="13830" max="13830" width="13.6640625" style="170" customWidth="1"/>
    <col min="13831" max="13831" width="13.5" style="170" customWidth="1"/>
    <col min="13832" max="13832" width="17.33203125" style="170" customWidth="1"/>
    <col min="13833" max="13833" width="18.83203125" style="170" customWidth="1"/>
    <col min="13834" max="13834" width="21" style="170" bestFit="1" customWidth="1"/>
    <col min="13835" max="13835" width="4.6640625" style="170" customWidth="1"/>
    <col min="13836" max="14080" width="12" style="170"/>
    <col min="14081" max="14081" width="10.33203125" style="170" bestFit="1" customWidth="1"/>
    <col min="14082" max="14082" width="12.1640625" style="170" customWidth="1"/>
    <col min="14083" max="14083" width="23.6640625" style="170" customWidth="1"/>
    <col min="14084" max="14084" width="70.83203125" style="170" customWidth="1"/>
    <col min="14085" max="14085" width="15.1640625" style="170" customWidth="1"/>
    <col min="14086" max="14086" width="13.6640625" style="170" customWidth="1"/>
    <col min="14087" max="14087" width="13.5" style="170" customWidth="1"/>
    <col min="14088" max="14088" width="17.33203125" style="170" customWidth="1"/>
    <col min="14089" max="14089" width="18.83203125" style="170" customWidth="1"/>
    <col min="14090" max="14090" width="21" style="170" bestFit="1" customWidth="1"/>
    <col min="14091" max="14091" width="4.6640625" style="170" customWidth="1"/>
    <col min="14092" max="14336" width="12" style="170"/>
    <col min="14337" max="14337" width="10.33203125" style="170" bestFit="1" customWidth="1"/>
    <col min="14338" max="14338" width="12.1640625" style="170" customWidth="1"/>
    <col min="14339" max="14339" width="23.6640625" style="170" customWidth="1"/>
    <col min="14340" max="14340" width="70.83203125" style="170" customWidth="1"/>
    <col min="14341" max="14341" width="15.1640625" style="170" customWidth="1"/>
    <col min="14342" max="14342" width="13.6640625" style="170" customWidth="1"/>
    <col min="14343" max="14343" width="13.5" style="170" customWidth="1"/>
    <col min="14344" max="14344" width="17.33203125" style="170" customWidth="1"/>
    <col min="14345" max="14345" width="18.83203125" style="170" customWidth="1"/>
    <col min="14346" max="14346" width="21" style="170" bestFit="1" customWidth="1"/>
    <col min="14347" max="14347" width="4.6640625" style="170" customWidth="1"/>
    <col min="14348" max="14592" width="12" style="170"/>
    <col min="14593" max="14593" width="10.33203125" style="170" bestFit="1" customWidth="1"/>
    <col min="14594" max="14594" width="12.1640625" style="170" customWidth="1"/>
    <col min="14595" max="14595" width="23.6640625" style="170" customWidth="1"/>
    <col min="14596" max="14596" width="70.83203125" style="170" customWidth="1"/>
    <col min="14597" max="14597" width="15.1640625" style="170" customWidth="1"/>
    <col min="14598" max="14598" width="13.6640625" style="170" customWidth="1"/>
    <col min="14599" max="14599" width="13.5" style="170" customWidth="1"/>
    <col min="14600" max="14600" width="17.33203125" style="170" customWidth="1"/>
    <col min="14601" max="14601" width="18.83203125" style="170" customWidth="1"/>
    <col min="14602" max="14602" width="21" style="170" bestFit="1" customWidth="1"/>
    <col min="14603" max="14603" width="4.6640625" style="170" customWidth="1"/>
    <col min="14604" max="14848" width="12" style="170"/>
    <col min="14849" max="14849" width="10.33203125" style="170" bestFit="1" customWidth="1"/>
    <col min="14850" max="14850" width="12.1640625" style="170" customWidth="1"/>
    <col min="14851" max="14851" width="23.6640625" style="170" customWidth="1"/>
    <col min="14852" max="14852" width="70.83203125" style="170" customWidth="1"/>
    <col min="14853" max="14853" width="15.1640625" style="170" customWidth="1"/>
    <col min="14854" max="14854" width="13.6640625" style="170" customWidth="1"/>
    <col min="14855" max="14855" width="13.5" style="170" customWidth="1"/>
    <col min="14856" max="14856" width="17.33203125" style="170" customWidth="1"/>
    <col min="14857" max="14857" width="18.83203125" style="170" customWidth="1"/>
    <col min="14858" max="14858" width="21" style="170" bestFit="1" customWidth="1"/>
    <col min="14859" max="14859" width="4.6640625" style="170" customWidth="1"/>
    <col min="14860" max="15104" width="12" style="170"/>
    <col min="15105" max="15105" width="10.33203125" style="170" bestFit="1" customWidth="1"/>
    <col min="15106" max="15106" width="12.1640625" style="170" customWidth="1"/>
    <col min="15107" max="15107" width="23.6640625" style="170" customWidth="1"/>
    <col min="15108" max="15108" width="70.83203125" style="170" customWidth="1"/>
    <col min="15109" max="15109" width="15.1640625" style="170" customWidth="1"/>
    <col min="15110" max="15110" width="13.6640625" style="170" customWidth="1"/>
    <col min="15111" max="15111" width="13.5" style="170" customWidth="1"/>
    <col min="15112" max="15112" width="17.33203125" style="170" customWidth="1"/>
    <col min="15113" max="15113" width="18.83203125" style="170" customWidth="1"/>
    <col min="15114" max="15114" width="21" style="170" bestFit="1" customWidth="1"/>
    <col min="15115" max="15115" width="4.6640625" style="170" customWidth="1"/>
    <col min="15116" max="15360" width="12" style="170"/>
    <col min="15361" max="15361" width="10.33203125" style="170" bestFit="1" customWidth="1"/>
    <col min="15362" max="15362" width="12.1640625" style="170" customWidth="1"/>
    <col min="15363" max="15363" width="23.6640625" style="170" customWidth="1"/>
    <col min="15364" max="15364" width="70.83203125" style="170" customWidth="1"/>
    <col min="15365" max="15365" width="15.1640625" style="170" customWidth="1"/>
    <col min="15366" max="15366" width="13.6640625" style="170" customWidth="1"/>
    <col min="15367" max="15367" width="13.5" style="170" customWidth="1"/>
    <col min="15368" max="15368" width="17.33203125" style="170" customWidth="1"/>
    <col min="15369" max="15369" width="18.83203125" style="170" customWidth="1"/>
    <col min="15370" max="15370" width="21" style="170" bestFit="1" customWidth="1"/>
    <col min="15371" max="15371" width="4.6640625" style="170" customWidth="1"/>
    <col min="15372" max="15616" width="12" style="170"/>
    <col min="15617" max="15617" width="10.33203125" style="170" bestFit="1" customWidth="1"/>
    <col min="15618" max="15618" width="12.1640625" style="170" customWidth="1"/>
    <col min="15619" max="15619" width="23.6640625" style="170" customWidth="1"/>
    <col min="15620" max="15620" width="70.83203125" style="170" customWidth="1"/>
    <col min="15621" max="15621" width="15.1640625" style="170" customWidth="1"/>
    <col min="15622" max="15622" width="13.6640625" style="170" customWidth="1"/>
    <col min="15623" max="15623" width="13.5" style="170" customWidth="1"/>
    <col min="15624" max="15624" width="17.33203125" style="170" customWidth="1"/>
    <col min="15625" max="15625" width="18.83203125" style="170" customWidth="1"/>
    <col min="15626" max="15626" width="21" style="170" bestFit="1" customWidth="1"/>
    <col min="15627" max="15627" width="4.6640625" style="170" customWidth="1"/>
    <col min="15628" max="15872" width="12" style="170"/>
    <col min="15873" max="15873" width="10.33203125" style="170" bestFit="1" customWidth="1"/>
    <col min="15874" max="15874" width="12.1640625" style="170" customWidth="1"/>
    <col min="15875" max="15875" width="23.6640625" style="170" customWidth="1"/>
    <col min="15876" max="15876" width="70.83203125" style="170" customWidth="1"/>
    <col min="15877" max="15877" width="15.1640625" style="170" customWidth="1"/>
    <col min="15878" max="15878" width="13.6640625" style="170" customWidth="1"/>
    <col min="15879" max="15879" width="13.5" style="170" customWidth="1"/>
    <col min="15880" max="15880" width="17.33203125" style="170" customWidth="1"/>
    <col min="15881" max="15881" width="18.83203125" style="170" customWidth="1"/>
    <col min="15882" max="15882" width="21" style="170" bestFit="1" customWidth="1"/>
    <col min="15883" max="15883" width="4.6640625" style="170" customWidth="1"/>
    <col min="15884" max="16128" width="12" style="170"/>
    <col min="16129" max="16129" width="10.33203125" style="170" bestFit="1" customWidth="1"/>
    <col min="16130" max="16130" width="12.1640625" style="170" customWidth="1"/>
    <col min="16131" max="16131" width="23.6640625" style="170" customWidth="1"/>
    <col min="16132" max="16132" width="70.83203125" style="170" customWidth="1"/>
    <col min="16133" max="16133" width="15.1640625" style="170" customWidth="1"/>
    <col min="16134" max="16134" width="13.6640625" style="170" customWidth="1"/>
    <col min="16135" max="16135" width="13.5" style="170" customWidth="1"/>
    <col min="16136" max="16136" width="17.33203125" style="170" customWidth="1"/>
    <col min="16137" max="16137" width="18.83203125" style="170" customWidth="1"/>
    <col min="16138" max="16138" width="21" style="170" bestFit="1" customWidth="1"/>
    <col min="16139" max="16139" width="4.6640625" style="170" customWidth="1"/>
    <col min="16140" max="16384" width="12" style="170"/>
  </cols>
  <sheetData>
    <row r="1" spans="1:11" ht="15.75" customHeight="1">
      <c r="A1" s="503" t="s">
        <v>302</v>
      </c>
      <c r="B1" s="503" t="s">
        <v>303</v>
      </c>
      <c r="C1" s="503" t="s">
        <v>304</v>
      </c>
      <c r="D1" s="503" t="s">
        <v>305</v>
      </c>
      <c r="E1" s="508" t="s">
        <v>306</v>
      </c>
      <c r="F1" s="508"/>
      <c r="G1" s="503" t="s">
        <v>307</v>
      </c>
      <c r="H1" s="503" t="s">
        <v>308</v>
      </c>
      <c r="I1" s="504"/>
      <c r="J1" s="503" t="s">
        <v>309</v>
      </c>
    </row>
    <row r="2" spans="1:11" ht="16.5" thickBot="1">
      <c r="A2" s="504"/>
      <c r="B2" s="504"/>
      <c r="C2" s="505"/>
      <c r="D2" s="505"/>
      <c r="E2" s="171" t="s">
        <v>310</v>
      </c>
      <c r="F2" s="171" t="s">
        <v>311</v>
      </c>
      <c r="G2" s="505"/>
      <c r="H2" s="172" t="s">
        <v>310</v>
      </c>
      <c r="I2" s="172" t="s">
        <v>311</v>
      </c>
      <c r="J2" s="505"/>
    </row>
    <row r="3" spans="1:11" ht="18.600000000000001" customHeight="1" thickBot="1">
      <c r="A3" s="506"/>
      <c r="B3" s="507"/>
      <c r="C3" s="173"/>
      <c r="D3" s="174" t="s">
        <v>312</v>
      </c>
      <c r="E3" s="175"/>
      <c r="F3" s="175"/>
      <c r="G3" s="176"/>
      <c r="H3" s="177"/>
      <c r="I3" s="178" t="s">
        <v>313</v>
      </c>
      <c r="J3" s="179">
        <f>SUBTOTAL(109,J4:J47)</f>
        <v>0</v>
      </c>
    </row>
    <row r="4" spans="1:11" s="188" customFormat="1" ht="26.25" thickBot="1">
      <c r="A4" s="180"/>
      <c r="B4" s="181"/>
      <c r="C4" s="182"/>
      <c r="D4" s="183" t="s">
        <v>314</v>
      </c>
      <c r="E4" s="184"/>
      <c r="F4" s="184"/>
      <c r="G4" s="185"/>
      <c r="H4" s="184"/>
      <c r="I4" s="186"/>
      <c r="J4" s="187"/>
    </row>
    <row r="5" spans="1:11" s="188" customFormat="1" ht="12.75">
      <c r="A5" s="189"/>
      <c r="B5" s="190"/>
      <c r="C5" s="191"/>
      <c r="D5" s="192" t="s">
        <v>315</v>
      </c>
      <c r="E5" s="193"/>
      <c r="F5" s="194"/>
      <c r="G5" s="194"/>
      <c r="H5" s="194"/>
      <c r="I5" s="194"/>
      <c r="J5" s="195"/>
    </row>
    <row r="6" spans="1:11" s="188" customFormat="1" ht="12.75">
      <c r="A6" s="196"/>
      <c r="B6" s="197">
        <v>1</v>
      </c>
      <c r="C6" s="197">
        <v>741320103</v>
      </c>
      <c r="D6" s="198" t="s">
        <v>316</v>
      </c>
      <c r="E6" s="193">
        <v>1</v>
      </c>
      <c r="F6" s="193">
        <v>1</v>
      </c>
      <c r="G6" s="199" t="s">
        <v>317</v>
      </c>
      <c r="H6" s="199"/>
      <c r="I6" s="199"/>
      <c r="J6" s="200">
        <f t="shared" ref="J6:J14" si="0">E6*H6+F6*I6</f>
        <v>0</v>
      </c>
      <c r="K6" s="201"/>
    </row>
    <row r="7" spans="1:11" s="188" customFormat="1" ht="12.75">
      <c r="A7" s="202"/>
      <c r="B7" s="203"/>
      <c r="C7" s="191"/>
      <c r="D7" s="192" t="s">
        <v>318</v>
      </c>
      <c r="E7" s="204"/>
      <c r="F7" s="204"/>
      <c r="G7" s="205"/>
      <c r="H7" s="199"/>
      <c r="I7" s="206"/>
      <c r="J7" s="200">
        <f t="shared" si="0"/>
        <v>0</v>
      </c>
    </row>
    <row r="8" spans="1:11" s="188" customFormat="1" ht="12.75">
      <c r="A8" s="196"/>
      <c r="B8" s="197">
        <f>B6+1</f>
        <v>2</v>
      </c>
      <c r="C8" s="197">
        <v>741320103</v>
      </c>
      <c r="D8" s="198" t="s">
        <v>319</v>
      </c>
      <c r="E8" s="193">
        <v>2</v>
      </c>
      <c r="F8" s="193">
        <v>2</v>
      </c>
      <c r="G8" s="199" t="s">
        <v>317</v>
      </c>
      <c r="H8" s="199"/>
      <c r="I8" s="199"/>
      <c r="J8" s="200">
        <f>E8*H8+F8*I8</f>
        <v>0</v>
      </c>
      <c r="K8" s="201"/>
    </row>
    <row r="9" spans="1:11" s="188" customFormat="1" ht="12.75">
      <c r="A9" s="196"/>
      <c r="B9" s="197">
        <f>B8+1</f>
        <v>3</v>
      </c>
      <c r="C9" s="197"/>
      <c r="D9" s="198" t="s">
        <v>320</v>
      </c>
      <c r="E9" s="193"/>
      <c r="F9" s="193">
        <v>1</v>
      </c>
      <c r="G9" s="199" t="s">
        <v>317</v>
      </c>
      <c r="H9" s="199"/>
      <c r="I9" s="199"/>
      <c r="J9" s="200">
        <f>E9*H9+F9*I9</f>
        <v>0</v>
      </c>
      <c r="K9" s="201"/>
    </row>
    <row r="10" spans="1:11" s="188" customFormat="1" ht="12.75">
      <c r="A10" s="202"/>
      <c r="B10" s="203"/>
      <c r="C10" s="191"/>
      <c r="D10" s="192" t="s">
        <v>321</v>
      </c>
      <c r="E10" s="204"/>
      <c r="F10" s="204"/>
      <c r="G10" s="205"/>
      <c r="H10" s="199"/>
      <c r="I10" s="206"/>
      <c r="J10" s="200">
        <f t="shared" si="0"/>
        <v>0</v>
      </c>
    </row>
    <row r="11" spans="1:11" s="188" customFormat="1" ht="12.75">
      <c r="A11" s="196"/>
      <c r="B11" s="197">
        <f>B9+1</f>
        <v>4</v>
      </c>
      <c r="C11" s="197">
        <v>741320103</v>
      </c>
      <c r="D11" s="198" t="s">
        <v>319</v>
      </c>
      <c r="E11" s="193">
        <v>1</v>
      </c>
      <c r="F11" s="193">
        <v>1</v>
      </c>
      <c r="G11" s="199" t="s">
        <v>317</v>
      </c>
      <c r="H11" s="199"/>
      <c r="I11" s="199"/>
      <c r="J11" s="200">
        <f t="shared" si="0"/>
        <v>0</v>
      </c>
      <c r="K11" s="201"/>
    </row>
    <row r="12" spans="1:11" s="188" customFormat="1" ht="25.5">
      <c r="A12" s="202"/>
      <c r="B12" s="203"/>
      <c r="C12" s="191"/>
      <c r="D12" s="192" t="s">
        <v>322</v>
      </c>
      <c r="E12" s="193"/>
      <c r="F12" s="193"/>
      <c r="G12" s="199"/>
      <c r="H12" s="199"/>
      <c r="I12" s="199"/>
      <c r="J12" s="200">
        <f t="shared" si="0"/>
        <v>0</v>
      </c>
    </row>
    <row r="13" spans="1:11" s="188" customFormat="1" ht="12.75">
      <c r="A13" s="202"/>
      <c r="B13" s="197">
        <f>B11+1</f>
        <v>5</v>
      </c>
      <c r="C13" s="197">
        <v>741210001</v>
      </c>
      <c r="D13" s="198" t="s">
        <v>323</v>
      </c>
      <c r="E13" s="193">
        <v>2</v>
      </c>
      <c r="F13" s="193">
        <v>2</v>
      </c>
      <c r="G13" s="199" t="s">
        <v>317</v>
      </c>
      <c r="H13" s="199"/>
      <c r="I13" s="199"/>
      <c r="J13" s="200">
        <f t="shared" si="0"/>
        <v>0</v>
      </c>
    </row>
    <row r="14" spans="1:11" s="188" customFormat="1" ht="12.75">
      <c r="A14" s="202"/>
      <c r="B14" s="197">
        <f>1+B13</f>
        <v>6</v>
      </c>
      <c r="C14" s="197">
        <v>741322141</v>
      </c>
      <c r="D14" s="198" t="s">
        <v>324</v>
      </c>
      <c r="E14" s="193">
        <v>2</v>
      </c>
      <c r="F14" s="193">
        <v>2</v>
      </c>
      <c r="G14" s="199" t="s">
        <v>317</v>
      </c>
      <c r="H14" s="199"/>
      <c r="I14" s="199"/>
      <c r="J14" s="200">
        <f t="shared" si="0"/>
        <v>0</v>
      </c>
    </row>
    <row r="15" spans="1:11" s="188" customFormat="1" ht="13.5" thickBot="1">
      <c r="A15" s="494" t="s">
        <v>325</v>
      </c>
      <c r="B15" s="495"/>
      <c r="C15" s="495"/>
      <c r="D15" s="495"/>
      <c r="E15" s="495"/>
      <c r="F15" s="495"/>
      <c r="G15" s="495"/>
      <c r="H15" s="495"/>
      <c r="I15" s="496"/>
      <c r="J15" s="207">
        <f>SUBTOTAL(109,J5:J14)</f>
        <v>0</v>
      </c>
    </row>
    <row r="16" spans="1:11" s="188" customFormat="1" ht="25.5" thickBot="1">
      <c r="A16" s="180"/>
      <c r="B16" s="181"/>
      <c r="C16" s="182"/>
      <c r="D16" s="183" t="s">
        <v>326</v>
      </c>
      <c r="E16" s="184"/>
      <c r="F16" s="184"/>
      <c r="G16" s="185"/>
      <c r="H16" s="185"/>
      <c r="I16" s="186"/>
      <c r="J16" s="187"/>
    </row>
    <row r="17" spans="1:10" s="188" customFormat="1" ht="12.75">
      <c r="A17" s="202"/>
      <c r="B17" s="197">
        <f>1+B14</f>
        <v>7</v>
      </c>
      <c r="C17" s="208">
        <v>741110002</v>
      </c>
      <c r="D17" s="198" t="s">
        <v>327</v>
      </c>
      <c r="E17" s="193">
        <v>200</v>
      </c>
      <c r="F17" s="193">
        <v>200</v>
      </c>
      <c r="G17" s="199" t="s">
        <v>266</v>
      </c>
      <c r="H17" s="199"/>
      <c r="I17" s="199"/>
      <c r="J17" s="200">
        <f t="shared" ref="J17:J24" si="1">E17*H17+F17*I17</f>
        <v>0</v>
      </c>
    </row>
    <row r="18" spans="1:10" s="188" customFormat="1" ht="12.75">
      <c r="A18" s="202"/>
      <c r="B18" s="197">
        <f>B17+1</f>
        <v>8</v>
      </c>
      <c r="C18" s="208"/>
      <c r="D18" s="198" t="s">
        <v>328</v>
      </c>
      <c r="E18" s="193">
        <v>200</v>
      </c>
      <c r="F18" s="193">
        <v>200</v>
      </c>
      <c r="G18" s="199" t="s">
        <v>317</v>
      </c>
      <c r="H18" s="199"/>
      <c r="I18" s="199"/>
      <c r="J18" s="200">
        <f t="shared" si="1"/>
        <v>0</v>
      </c>
    </row>
    <row r="19" spans="1:10" s="188" customFormat="1" ht="12.75">
      <c r="A19" s="202"/>
      <c r="B19" s="197">
        <f>B18+1</f>
        <v>9</v>
      </c>
      <c r="C19" s="197">
        <v>741110042</v>
      </c>
      <c r="D19" s="198" t="s">
        <v>329</v>
      </c>
      <c r="E19" s="193">
        <v>50</v>
      </c>
      <c r="F19" s="193">
        <v>50</v>
      </c>
      <c r="G19" s="199" t="s">
        <v>266</v>
      </c>
      <c r="H19" s="199"/>
      <c r="I19" s="199"/>
      <c r="J19" s="200">
        <f t="shared" si="1"/>
        <v>0</v>
      </c>
    </row>
    <row r="20" spans="1:10" s="188" customFormat="1" ht="22.5">
      <c r="A20" s="209"/>
      <c r="B20" s="197">
        <f>B19+1</f>
        <v>10</v>
      </c>
      <c r="C20" s="197">
        <v>741110511</v>
      </c>
      <c r="D20" s="198" t="s">
        <v>330</v>
      </c>
      <c r="E20" s="193">
        <v>65</v>
      </c>
      <c r="F20" s="193">
        <v>65</v>
      </c>
      <c r="G20" s="199" t="s">
        <v>266</v>
      </c>
      <c r="H20" s="199"/>
      <c r="I20" s="199"/>
      <c r="J20" s="200">
        <f>E20*H20+F20*I20</f>
        <v>0</v>
      </c>
    </row>
    <row r="21" spans="1:10" s="188" customFormat="1" ht="22.5">
      <c r="A21" s="202"/>
      <c r="B21" s="197">
        <f>B20+1</f>
        <v>11</v>
      </c>
      <c r="C21" s="197">
        <v>741910611</v>
      </c>
      <c r="D21" s="198" t="s">
        <v>331</v>
      </c>
      <c r="E21" s="193">
        <v>20</v>
      </c>
      <c r="F21" s="193">
        <v>20</v>
      </c>
      <c r="G21" s="199" t="s">
        <v>317</v>
      </c>
      <c r="H21" s="199"/>
      <c r="I21" s="199"/>
      <c r="J21" s="200">
        <f t="shared" si="1"/>
        <v>0</v>
      </c>
    </row>
    <row r="22" spans="1:10" s="188" customFormat="1" ht="22.5">
      <c r="A22" s="202"/>
      <c r="B22" s="197">
        <f>B21+1</f>
        <v>12</v>
      </c>
      <c r="C22" s="197"/>
      <c r="D22" s="198" t="s">
        <v>332</v>
      </c>
      <c r="E22" s="193">
        <v>50</v>
      </c>
      <c r="F22" s="193">
        <v>50</v>
      </c>
      <c r="G22" s="199" t="s">
        <v>317</v>
      </c>
      <c r="H22" s="199"/>
      <c r="I22" s="199"/>
      <c r="J22" s="200">
        <f t="shared" si="1"/>
        <v>0</v>
      </c>
    </row>
    <row r="23" spans="1:10" s="188" customFormat="1" ht="12.75">
      <c r="A23" s="202"/>
      <c r="B23" s="203"/>
      <c r="C23" s="197"/>
      <c r="D23" s="192" t="s">
        <v>333</v>
      </c>
      <c r="E23" s="193"/>
      <c r="F23" s="193"/>
      <c r="G23" s="199"/>
      <c r="H23" s="199"/>
      <c r="I23" s="199"/>
      <c r="J23" s="200">
        <f t="shared" si="1"/>
        <v>0</v>
      </c>
    </row>
    <row r="24" spans="1:10" s="188" customFormat="1" ht="12.75">
      <c r="A24" s="202"/>
      <c r="B24" s="197">
        <f>1+B22</f>
        <v>13</v>
      </c>
      <c r="C24" s="197">
        <v>741231005</v>
      </c>
      <c r="D24" s="198" t="s">
        <v>334</v>
      </c>
      <c r="E24" s="193">
        <v>1</v>
      </c>
      <c r="F24" s="193">
        <v>1</v>
      </c>
      <c r="G24" s="199" t="s">
        <v>317</v>
      </c>
      <c r="H24" s="199"/>
      <c r="I24" s="199"/>
      <c r="J24" s="200">
        <f t="shared" si="1"/>
        <v>0</v>
      </c>
    </row>
    <row r="25" spans="1:10" s="188" customFormat="1" ht="13.5" thickBot="1">
      <c r="A25" s="494" t="s">
        <v>335</v>
      </c>
      <c r="B25" s="495"/>
      <c r="C25" s="495"/>
      <c r="D25" s="495"/>
      <c r="E25" s="495"/>
      <c r="F25" s="495"/>
      <c r="G25" s="495"/>
      <c r="H25" s="495"/>
      <c r="I25" s="496"/>
      <c r="J25" s="207">
        <f>SUBTOTAL(109,J17:J24)</f>
        <v>0</v>
      </c>
    </row>
    <row r="26" spans="1:10" s="188" customFormat="1" ht="25.5" thickBot="1">
      <c r="A26" s="180"/>
      <c r="B26" s="181"/>
      <c r="C26" s="182"/>
      <c r="D26" s="183" t="s">
        <v>336</v>
      </c>
      <c r="E26" s="184"/>
      <c r="F26" s="184"/>
      <c r="G26" s="185"/>
      <c r="H26" s="185"/>
      <c r="I26" s="186"/>
      <c r="J26" s="187"/>
    </row>
    <row r="27" spans="1:10" s="188" customFormat="1" ht="12.75">
      <c r="A27" s="202"/>
      <c r="B27" s="197">
        <f>1+B24</f>
        <v>14</v>
      </c>
      <c r="C27" s="197">
        <v>210812011</v>
      </c>
      <c r="D27" s="210" t="s">
        <v>337</v>
      </c>
      <c r="E27" s="193">
        <v>230</v>
      </c>
      <c r="F27" s="193">
        <v>230</v>
      </c>
      <c r="G27" s="199" t="s">
        <v>266</v>
      </c>
      <c r="H27" s="199"/>
      <c r="I27" s="199"/>
      <c r="J27" s="200">
        <f>E27*H27+F27*I27</f>
        <v>0</v>
      </c>
    </row>
    <row r="28" spans="1:10" s="188" customFormat="1" ht="12.75">
      <c r="A28" s="202"/>
      <c r="B28" s="197">
        <f>1+B27</f>
        <v>15</v>
      </c>
      <c r="C28" s="197">
        <v>210812011</v>
      </c>
      <c r="D28" s="210" t="s">
        <v>338</v>
      </c>
      <c r="E28" s="193">
        <v>40</v>
      </c>
      <c r="F28" s="193">
        <v>40</v>
      </c>
      <c r="G28" s="199" t="s">
        <v>266</v>
      </c>
      <c r="H28" s="199"/>
      <c r="I28" s="199"/>
      <c r="J28" s="200">
        <f>E28*H28+F28*I28</f>
        <v>0</v>
      </c>
    </row>
    <row r="29" spans="1:10" s="188" customFormat="1" ht="12.75">
      <c r="A29" s="202"/>
      <c r="B29" s="197">
        <f>1+B28</f>
        <v>16</v>
      </c>
      <c r="C29" s="197">
        <v>210812011</v>
      </c>
      <c r="D29" s="210" t="s">
        <v>339</v>
      </c>
      <c r="E29" s="193">
        <v>20</v>
      </c>
      <c r="F29" s="193">
        <v>20</v>
      </c>
      <c r="G29" s="199" t="s">
        <v>266</v>
      </c>
      <c r="H29" s="199"/>
      <c r="I29" s="199"/>
      <c r="J29" s="200">
        <f>E29*H29+F29*I29</f>
        <v>0</v>
      </c>
    </row>
    <row r="30" spans="1:10" s="188" customFormat="1" ht="12.75">
      <c r="A30" s="202"/>
      <c r="B30" s="197">
        <f>1+B29</f>
        <v>17</v>
      </c>
      <c r="C30" s="197">
        <v>210801311</v>
      </c>
      <c r="D30" s="210" t="s">
        <v>340</v>
      </c>
      <c r="E30" s="193">
        <v>60</v>
      </c>
      <c r="F30" s="193">
        <v>60</v>
      </c>
      <c r="G30" s="199" t="s">
        <v>266</v>
      </c>
      <c r="H30" s="199"/>
      <c r="I30" s="199"/>
      <c r="J30" s="200">
        <f>E30*H30+F30*I30</f>
        <v>0</v>
      </c>
    </row>
    <row r="31" spans="1:10" s="188" customFormat="1" ht="12.75">
      <c r="A31" s="202"/>
      <c r="B31" s="197">
        <f>1+B30</f>
        <v>18</v>
      </c>
      <c r="C31" s="197">
        <v>210220023</v>
      </c>
      <c r="D31" s="210" t="s">
        <v>523</v>
      </c>
      <c r="E31" s="193">
        <v>60</v>
      </c>
      <c r="F31" s="193">
        <v>60</v>
      </c>
      <c r="G31" s="199" t="s">
        <v>266</v>
      </c>
      <c r="H31" s="199"/>
      <c r="I31" s="199"/>
      <c r="J31" s="200">
        <f>E31*H31+F31*I31</f>
        <v>0</v>
      </c>
    </row>
    <row r="32" spans="1:10" s="188" customFormat="1" ht="13.5" thickBot="1">
      <c r="A32" s="494" t="s">
        <v>341</v>
      </c>
      <c r="B32" s="495"/>
      <c r="C32" s="495"/>
      <c r="D32" s="495"/>
      <c r="E32" s="495"/>
      <c r="F32" s="495"/>
      <c r="G32" s="495"/>
      <c r="H32" s="495"/>
      <c r="I32" s="496"/>
      <c r="J32" s="207">
        <f>SUBTOTAL(109,J27:J31)</f>
        <v>0</v>
      </c>
    </row>
    <row r="33" spans="1:10" s="188" customFormat="1" ht="38.25" thickBot="1">
      <c r="A33" s="180"/>
      <c r="B33" s="181"/>
      <c r="C33" s="182"/>
      <c r="D33" s="183" t="s">
        <v>342</v>
      </c>
      <c r="E33" s="184"/>
      <c r="F33" s="184"/>
      <c r="G33" s="185"/>
      <c r="H33" s="185"/>
      <c r="I33" s="186"/>
      <c r="J33" s="187">
        <f t="shared" ref="J33:J38" si="2">E33*H33+F33*I33</f>
        <v>0</v>
      </c>
    </row>
    <row r="34" spans="1:10" s="188" customFormat="1" ht="33.75">
      <c r="A34" s="202"/>
      <c r="B34" s="197">
        <f>1+B31</f>
        <v>19</v>
      </c>
      <c r="C34" s="197"/>
      <c r="D34" s="198" t="s">
        <v>343</v>
      </c>
      <c r="E34" s="193">
        <v>2</v>
      </c>
      <c r="F34" s="193">
        <v>2</v>
      </c>
      <c r="G34" s="199" t="s">
        <v>317</v>
      </c>
      <c r="H34" s="199"/>
      <c r="I34" s="199"/>
      <c r="J34" s="200">
        <f t="shared" si="2"/>
        <v>0</v>
      </c>
    </row>
    <row r="35" spans="1:10" s="188" customFormat="1" ht="33.75">
      <c r="A35" s="202"/>
      <c r="B35" s="197">
        <f>1+B34</f>
        <v>20</v>
      </c>
      <c r="C35" s="197"/>
      <c r="D35" s="198" t="s">
        <v>344</v>
      </c>
      <c r="E35" s="193">
        <v>20</v>
      </c>
      <c r="F35" s="193">
        <v>20</v>
      </c>
      <c r="G35" s="199" t="s">
        <v>266</v>
      </c>
      <c r="H35" s="199"/>
      <c r="I35" s="199"/>
      <c r="J35" s="200">
        <f t="shared" si="2"/>
        <v>0</v>
      </c>
    </row>
    <row r="36" spans="1:10" s="188" customFormat="1" ht="22.5">
      <c r="A36" s="202"/>
      <c r="B36" s="197">
        <f>1+B35</f>
        <v>21</v>
      </c>
      <c r="C36" s="197"/>
      <c r="D36" s="198" t="s">
        <v>345</v>
      </c>
      <c r="E36" s="193">
        <v>20</v>
      </c>
      <c r="F36" s="193">
        <v>20</v>
      </c>
      <c r="G36" s="199" t="s">
        <v>317</v>
      </c>
      <c r="H36" s="199"/>
      <c r="I36" s="199"/>
      <c r="J36" s="200">
        <f t="shared" si="2"/>
        <v>0</v>
      </c>
    </row>
    <row r="37" spans="1:10" s="188" customFormat="1" ht="12.75">
      <c r="A37" s="202"/>
      <c r="B37" s="197">
        <f>1+B36</f>
        <v>22</v>
      </c>
      <c r="C37" s="197">
        <v>210220301</v>
      </c>
      <c r="D37" s="198" t="s">
        <v>346</v>
      </c>
      <c r="E37" s="193">
        <v>10</v>
      </c>
      <c r="F37" s="193">
        <v>10</v>
      </c>
      <c r="G37" s="199" t="s">
        <v>317</v>
      </c>
      <c r="H37" s="199"/>
      <c r="I37" s="199"/>
      <c r="J37" s="200">
        <f t="shared" si="2"/>
        <v>0</v>
      </c>
    </row>
    <row r="38" spans="1:10" s="188" customFormat="1" ht="12.75">
      <c r="A38" s="202"/>
      <c r="B38" s="197">
        <f>1+B37</f>
        <v>23</v>
      </c>
      <c r="C38" s="197">
        <v>210220301</v>
      </c>
      <c r="D38" s="198" t="s">
        <v>347</v>
      </c>
      <c r="E38" s="193">
        <v>10</v>
      </c>
      <c r="F38" s="193">
        <v>10</v>
      </c>
      <c r="G38" s="199" t="s">
        <v>317</v>
      </c>
      <c r="H38" s="199"/>
      <c r="I38" s="199"/>
      <c r="J38" s="200">
        <f t="shared" si="2"/>
        <v>0</v>
      </c>
    </row>
    <row r="39" spans="1:10" s="188" customFormat="1" ht="13.5" thickBot="1">
      <c r="A39" s="494" t="s">
        <v>348</v>
      </c>
      <c r="B39" s="495"/>
      <c r="C39" s="495"/>
      <c r="D39" s="495"/>
      <c r="E39" s="495"/>
      <c r="F39" s="495"/>
      <c r="G39" s="495"/>
      <c r="H39" s="495"/>
      <c r="I39" s="496"/>
      <c r="J39" s="207">
        <f>SUBTOTAL(109,J34:J38)</f>
        <v>0</v>
      </c>
    </row>
    <row r="40" spans="1:10" s="188" customFormat="1" ht="13.5" thickBot="1">
      <c r="A40" s="180"/>
      <c r="B40" s="181"/>
      <c r="C40" s="182"/>
      <c r="D40" s="183" t="s">
        <v>349</v>
      </c>
      <c r="E40" s="184"/>
      <c r="F40" s="184"/>
      <c r="G40" s="185"/>
      <c r="H40" s="185"/>
      <c r="I40" s="186"/>
      <c r="J40" s="187"/>
    </row>
    <row r="41" spans="1:10" s="188" customFormat="1" ht="22.5">
      <c r="A41" s="202"/>
      <c r="B41" s="197">
        <f>1+B38</f>
        <v>24</v>
      </c>
      <c r="C41" s="191"/>
      <c r="D41" s="198" t="s">
        <v>350</v>
      </c>
      <c r="E41" s="193"/>
      <c r="F41" s="193">
        <v>4</v>
      </c>
      <c r="G41" s="211" t="s">
        <v>351</v>
      </c>
      <c r="H41" s="199"/>
      <c r="I41" s="199"/>
      <c r="J41" s="200">
        <f>H41+F41*I41</f>
        <v>0</v>
      </c>
    </row>
    <row r="42" spans="1:10" s="188" customFormat="1" ht="22.5">
      <c r="A42" s="202"/>
      <c r="B42" s="197">
        <f>1+B41</f>
        <v>25</v>
      </c>
      <c r="C42" s="191"/>
      <c r="D42" s="198" t="s">
        <v>352</v>
      </c>
      <c r="E42" s="193"/>
      <c r="F42" s="193">
        <v>1</v>
      </c>
      <c r="G42" s="211" t="s">
        <v>353</v>
      </c>
      <c r="H42" s="199"/>
      <c r="I42" s="199"/>
      <c r="J42" s="200">
        <f t="shared" ref="J42:J46" si="3">H42+F42*I42</f>
        <v>0</v>
      </c>
    </row>
    <row r="43" spans="1:10" s="188" customFormat="1" ht="22.5">
      <c r="A43" s="202"/>
      <c r="B43" s="197">
        <f t="shared" ref="B43:B46" si="4">1+B42</f>
        <v>26</v>
      </c>
      <c r="C43" s="191"/>
      <c r="D43" s="198" t="s">
        <v>354</v>
      </c>
      <c r="E43" s="193"/>
      <c r="F43" s="193">
        <v>1</v>
      </c>
      <c r="G43" s="211" t="s">
        <v>353</v>
      </c>
      <c r="H43" s="199"/>
      <c r="I43" s="199"/>
      <c r="J43" s="200">
        <f t="shared" si="3"/>
        <v>0</v>
      </c>
    </row>
    <row r="44" spans="1:10" s="188" customFormat="1" ht="22.5">
      <c r="A44" s="202"/>
      <c r="B44" s="197">
        <f t="shared" si="4"/>
        <v>27</v>
      </c>
      <c r="C44" s="191"/>
      <c r="D44" s="198" t="s">
        <v>355</v>
      </c>
      <c r="E44" s="193"/>
      <c r="F44" s="193">
        <v>4</v>
      </c>
      <c r="G44" s="211" t="s">
        <v>351</v>
      </c>
      <c r="H44" s="199"/>
      <c r="I44" s="199"/>
      <c r="J44" s="200">
        <f t="shared" si="3"/>
        <v>0</v>
      </c>
    </row>
    <row r="45" spans="1:10" s="188" customFormat="1" ht="22.5">
      <c r="A45" s="202"/>
      <c r="B45" s="197">
        <f>1+B44</f>
        <v>28</v>
      </c>
      <c r="C45" s="191"/>
      <c r="D45" s="198" t="s">
        <v>356</v>
      </c>
      <c r="E45" s="193"/>
      <c r="F45" s="193">
        <v>1</v>
      </c>
      <c r="G45" s="211" t="s">
        <v>353</v>
      </c>
      <c r="H45" s="199"/>
      <c r="I45" s="199"/>
      <c r="J45" s="200">
        <f t="shared" si="3"/>
        <v>0</v>
      </c>
    </row>
    <row r="46" spans="1:10" s="188" customFormat="1" ht="22.5">
      <c r="A46" s="202"/>
      <c r="B46" s="197">
        <f t="shared" si="4"/>
        <v>29</v>
      </c>
      <c r="C46" s="191"/>
      <c r="D46" s="198" t="s">
        <v>357</v>
      </c>
      <c r="E46" s="193"/>
      <c r="F46" s="193">
        <v>4</v>
      </c>
      <c r="G46" s="211" t="s">
        <v>351</v>
      </c>
      <c r="H46" s="199"/>
      <c r="I46" s="199"/>
      <c r="J46" s="200">
        <f t="shared" si="3"/>
        <v>0</v>
      </c>
    </row>
    <row r="47" spans="1:10" s="188" customFormat="1" ht="13.5" thickBot="1">
      <c r="A47" s="494" t="s">
        <v>358</v>
      </c>
      <c r="B47" s="495"/>
      <c r="C47" s="495"/>
      <c r="D47" s="495"/>
      <c r="E47" s="495"/>
      <c r="F47" s="495"/>
      <c r="G47" s="495"/>
      <c r="H47" s="495"/>
      <c r="I47" s="496"/>
      <c r="J47" s="207">
        <f>SUBTOTAL(109,J41:J46)</f>
        <v>0</v>
      </c>
    </row>
    <row r="48" spans="1:10" s="221" customFormat="1" ht="18.600000000000001" customHeight="1" thickBot="1">
      <c r="A48" s="212"/>
      <c r="B48" s="213"/>
      <c r="C48" s="214"/>
      <c r="D48" s="215" t="s">
        <v>359</v>
      </c>
      <c r="E48" s="216"/>
      <c r="F48" s="216"/>
      <c r="G48" s="217"/>
      <c r="H48" s="218"/>
      <c r="I48" s="219"/>
      <c r="J48" s="220">
        <f>$J$3</f>
        <v>0</v>
      </c>
    </row>
    <row r="49" spans="1:10" s="221" customFormat="1" ht="125.25" customHeight="1">
      <c r="A49" s="497" t="s">
        <v>360</v>
      </c>
      <c r="B49" s="498"/>
      <c r="C49" s="498"/>
      <c r="D49" s="498"/>
      <c r="E49" s="498"/>
      <c r="F49" s="498"/>
      <c r="G49" s="498"/>
      <c r="H49" s="498"/>
      <c r="I49" s="498"/>
      <c r="J49" s="499"/>
    </row>
    <row r="50" spans="1:10" s="221" customFormat="1" ht="80.25" customHeight="1">
      <c r="A50" s="500" t="s">
        <v>361</v>
      </c>
      <c r="B50" s="501"/>
      <c r="C50" s="501"/>
      <c r="D50" s="501"/>
      <c r="E50" s="501"/>
      <c r="F50" s="501"/>
      <c r="G50" s="501"/>
      <c r="H50" s="501"/>
      <c r="I50" s="501"/>
      <c r="J50" s="502"/>
    </row>
    <row r="51" spans="1:10" s="224" customFormat="1" ht="12.75">
      <c r="A51" s="222"/>
      <c r="B51" s="223"/>
      <c r="E51" s="225"/>
      <c r="F51" s="225"/>
      <c r="G51" s="222"/>
      <c r="H51" s="226"/>
      <c r="I51" s="226"/>
      <c r="J51" s="227"/>
    </row>
    <row r="52" spans="1:10" s="224" customFormat="1" ht="12.75">
      <c r="A52" s="222"/>
      <c r="B52" s="223"/>
      <c r="E52" s="225"/>
      <c r="F52" s="225"/>
      <c r="G52" s="222"/>
      <c r="H52" s="226"/>
      <c r="I52" s="226"/>
      <c r="J52" s="227"/>
    </row>
    <row r="53" spans="1:10" s="224" customFormat="1" ht="12.75">
      <c r="A53" s="222"/>
      <c r="B53" s="223"/>
      <c r="E53" s="225"/>
      <c r="F53" s="225"/>
      <c r="G53" s="222"/>
      <c r="H53" s="226"/>
      <c r="I53" s="226"/>
      <c r="J53" s="227"/>
    </row>
    <row r="54" spans="1:10" s="224" customFormat="1" ht="12.75">
      <c r="A54" s="222"/>
      <c r="B54" s="223"/>
      <c r="E54" s="225"/>
      <c r="F54" s="225"/>
      <c r="G54" s="222"/>
      <c r="H54" s="226"/>
      <c r="I54" s="226"/>
      <c r="J54" s="227"/>
    </row>
    <row r="55" spans="1:10" s="224" customFormat="1" ht="12.75">
      <c r="A55" s="222"/>
      <c r="B55" s="223"/>
      <c r="E55" s="225"/>
      <c r="F55" s="225"/>
      <c r="G55" s="222"/>
      <c r="H55" s="226"/>
      <c r="I55" s="226"/>
      <c r="J55" s="227"/>
    </row>
    <row r="56" spans="1:10" s="224" customFormat="1" ht="12.75">
      <c r="A56" s="222"/>
      <c r="B56" s="223"/>
      <c r="E56" s="225"/>
      <c r="F56" s="225"/>
      <c r="G56" s="222"/>
      <c r="H56" s="226"/>
      <c r="I56" s="226"/>
      <c r="J56" s="227"/>
    </row>
    <row r="57" spans="1:10" s="224" customFormat="1" ht="12.75">
      <c r="A57" s="222"/>
      <c r="B57" s="223"/>
      <c r="E57" s="225"/>
      <c r="F57" s="225"/>
      <c r="G57" s="222"/>
      <c r="H57" s="226"/>
      <c r="I57" s="226"/>
      <c r="J57" s="227"/>
    </row>
    <row r="58" spans="1:10" s="224" customFormat="1" ht="12.75">
      <c r="A58" s="222"/>
      <c r="B58" s="223"/>
      <c r="E58" s="225"/>
      <c r="F58" s="225"/>
      <c r="G58" s="222"/>
      <c r="H58" s="226"/>
      <c r="I58" s="226"/>
      <c r="J58" s="227"/>
    </row>
    <row r="59" spans="1:10" s="224" customFormat="1" ht="12.75">
      <c r="A59" s="222"/>
      <c r="B59" s="223"/>
      <c r="E59" s="225"/>
      <c r="F59" s="225"/>
      <c r="G59" s="222"/>
      <c r="H59" s="226"/>
      <c r="I59" s="226"/>
      <c r="J59" s="227"/>
    </row>
    <row r="60" spans="1:10" s="224" customFormat="1" ht="12.75">
      <c r="A60" s="222"/>
      <c r="B60" s="223"/>
      <c r="E60" s="225"/>
      <c r="F60" s="225"/>
      <c r="G60" s="222"/>
      <c r="H60" s="226"/>
      <c r="I60" s="226"/>
      <c r="J60" s="227"/>
    </row>
    <row r="61" spans="1:10" s="224" customFormat="1" ht="12.75">
      <c r="A61" s="222"/>
      <c r="B61" s="223"/>
      <c r="E61" s="225"/>
      <c r="F61" s="225"/>
      <c r="G61" s="222"/>
      <c r="H61" s="226"/>
      <c r="I61" s="226"/>
      <c r="J61" s="227"/>
    </row>
    <row r="62" spans="1:10" s="224" customFormat="1" ht="12.75">
      <c r="A62" s="222"/>
      <c r="B62" s="223"/>
      <c r="E62" s="225"/>
      <c r="F62" s="225"/>
      <c r="G62" s="222"/>
      <c r="H62" s="226"/>
      <c r="I62" s="226"/>
      <c r="J62" s="227"/>
    </row>
    <row r="63" spans="1:10" s="224" customFormat="1" ht="12.75">
      <c r="A63" s="222"/>
      <c r="B63" s="223"/>
      <c r="E63" s="225"/>
      <c r="F63" s="225"/>
      <c r="G63" s="222"/>
      <c r="H63" s="226"/>
      <c r="I63" s="226"/>
      <c r="J63" s="227"/>
    </row>
    <row r="64" spans="1:10" s="224" customFormat="1" ht="12.75">
      <c r="A64" s="222"/>
      <c r="B64" s="223"/>
      <c r="E64" s="225"/>
      <c r="F64" s="225"/>
      <c r="G64" s="222"/>
      <c r="H64" s="226"/>
      <c r="I64" s="226"/>
      <c r="J64" s="227"/>
    </row>
    <row r="65" spans="1:10" s="224" customFormat="1" ht="12.75">
      <c r="A65" s="222"/>
      <c r="B65" s="223"/>
      <c r="E65" s="225"/>
      <c r="F65" s="225"/>
      <c r="G65" s="222"/>
      <c r="H65" s="226"/>
      <c r="I65" s="226"/>
      <c r="J65" s="227"/>
    </row>
    <row r="66" spans="1:10" s="224" customFormat="1" ht="12.75">
      <c r="A66" s="222"/>
      <c r="B66" s="223"/>
      <c r="E66" s="225"/>
      <c r="F66" s="225"/>
      <c r="G66" s="222"/>
      <c r="H66" s="226"/>
      <c r="I66" s="226"/>
      <c r="J66" s="227"/>
    </row>
    <row r="67" spans="1:10" s="224" customFormat="1" ht="12.75">
      <c r="A67" s="222"/>
      <c r="B67" s="223"/>
      <c r="E67" s="225"/>
      <c r="F67" s="225"/>
      <c r="G67" s="222"/>
      <c r="H67" s="226"/>
      <c r="I67" s="226"/>
      <c r="J67" s="227"/>
    </row>
    <row r="68" spans="1:10" s="224" customFormat="1" ht="12.75">
      <c r="A68" s="222"/>
      <c r="B68" s="223"/>
      <c r="E68" s="225"/>
      <c r="F68" s="225"/>
      <c r="G68" s="222"/>
      <c r="H68" s="226"/>
      <c r="I68" s="226"/>
      <c r="J68" s="227"/>
    </row>
    <row r="69" spans="1:10" s="224" customFormat="1" ht="12.75">
      <c r="A69" s="222"/>
      <c r="B69" s="223"/>
      <c r="E69" s="225"/>
      <c r="F69" s="225"/>
      <c r="G69" s="222"/>
      <c r="H69" s="226"/>
      <c r="I69" s="226"/>
      <c r="J69" s="227"/>
    </row>
    <row r="70" spans="1:10" s="224" customFormat="1" ht="12.75">
      <c r="A70" s="222"/>
      <c r="B70" s="223"/>
      <c r="E70" s="225"/>
      <c r="F70" s="225"/>
      <c r="G70" s="222"/>
      <c r="H70" s="226"/>
      <c r="I70" s="226"/>
      <c r="J70" s="227"/>
    </row>
    <row r="71" spans="1:10" s="224" customFormat="1" ht="12.75">
      <c r="A71" s="222"/>
      <c r="B71" s="223"/>
      <c r="E71" s="225"/>
      <c r="F71" s="225"/>
      <c r="G71" s="222"/>
      <c r="H71" s="226"/>
      <c r="I71" s="226"/>
      <c r="J71" s="227"/>
    </row>
    <row r="72" spans="1:10" s="224" customFormat="1" ht="12.75">
      <c r="A72" s="222"/>
      <c r="B72" s="223"/>
      <c r="E72" s="225"/>
      <c r="F72" s="225"/>
      <c r="G72" s="222"/>
      <c r="H72" s="226"/>
      <c r="I72" s="226"/>
      <c r="J72" s="227"/>
    </row>
    <row r="73" spans="1:10" s="224" customFormat="1" ht="12.75">
      <c r="A73" s="222"/>
      <c r="B73" s="223"/>
      <c r="E73" s="225"/>
      <c r="F73" s="225"/>
      <c r="G73" s="222"/>
      <c r="H73" s="226"/>
      <c r="I73" s="226"/>
      <c r="J73" s="227"/>
    </row>
    <row r="74" spans="1:10" s="224" customFormat="1" ht="12.75">
      <c r="A74" s="222"/>
      <c r="B74" s="223"/>
      <c r="E74" s="225"/>
      <c r="F74" s="225"/>
      <c r="G74" s="222"/>
      <c r="H74" s="226"/>
      <c r="I74" s="226"/>
      <c r="J74" s="227"/>
    </row>
    <row r="75" spans="1:10" s="224" customFormat="1" ht="12.75">
      <c r="A75" s="222"/>
      <c r="B75" s="223"/>
      <c r="E75" s="225"/>
      <c r="F75" s="225"/>
      <c r="G75" s="222"/>
      <c r="H75" s="226"/>
      <c r="I75" s="226"/>
      <c r="J75" s="227"/>
    </row>
    <row r="76" spans="1:10" s="224" customFormat="1" ht="12.75">
      <c r="A76" s="222"/>
      <c r="B76" s="223"/>
      <c r="E76" s="225"/>
      <c r="F76" s="225"/>
      <c r="G76" s="222"/>
      <c r="H76" s="226"/>
      <c r="I76" s="226"/>
      <c r="J76" s="227"/>
    </row>
    <row r="77" spans="1:10" s="224" customFormat="1" ht="12.75">
      <c r="A77" s="222"/>
      <c r="B77" s="223"/>
      <c r="E77" s="225"/>
      <c r="F77" s="225"/>
      <c r="G77" s="222"/>
      <c r="H77" s="226"/>
      <c r="I77" s="226"/>
      <c r="J77" s="227"/>
    </row>
    <row r="78" spans="1:10" s="224" customFormat="1" ht="12.75">
      <c r="A78" s="222"/>
      <c r="B78" s="223"/>
      <c r="E78" s="225"/>
      <c r="F78" s="225"/>
      <c r="G78" s="222"/>
      <c r="H78" s="226"/>
      <c r="I78" s="226"/>
      <c r="J78" s="227"/>
    </row>
    <row r="79" spans="1:10" s="224" customFormat="1" ht="12.75">
      <c r="A79" s="222"/>
      <c r="B79" s="223"/>
      <c r="E79" s="225"/>
      <c r="F79" s="225"/>
      <c r="G79" s="222"/>
      <c r="H79" s="226"/>
      <c r="I79" s="226"/>
      <c r="J79" s="227"/>
    </row>
    <row r="80" spans="1:10" s="224" customFormat="1" ht="12.75">
      <c r="A80" s="222"/>
      <c r="B80" s="223"/>
      <c r="E80" s="225"/>
      <c r="F80" s="225"/>
      <c r="G80" s="222"/>
      <c r="H80" s="226"/>
      <c r="I80" s="226"/>
      <c r="J80" s="227"/>
    </row>
    <row r="81" spans="1:10" s="224" customFormat="1" ht="12.75">
      <c r="A81" s="222"/>
      <c r="B81" s="223"/>
      <c r="E81" s="225"/>
      <c r="F81" s="225"/>
      <c r="G81" s="222"/>
      <c r="H81" s="226"/>
      <c r="I81" s="226"/>
      <c r="J81" s="227"/>
    </row>
    <row r="82" spans="1:10" s="224" customFormat="1" ht="12.75">
      <c r="A82" s="222"/>
      <c r="B82" s="223"/>
      <c r="E82" s="225"/>
      <c r="F82" s="225"/>
      <c r="G82" s="222"/>
      <c r="H82" s="226"/>
      <c r="I82" s="226"/>
      <c r="J82" s="227"/>
    </row>
    <row r="83" spans="1:10" s="224" customFormat="1" ht="12.75">
      <c r="A83" s="222"/>
      <c r="B83" s="223"/>
      <c r="E83" s="225"/>
      <c r="F83" s="225"/>
      <c r="G83" s="222"/>
      <c r="H83" s="226"/>
      <c r="I83" s="226"/>
      <c r="J83" s="227"/>
    </row>
    <row r="84" spans="1:10" s="224" customFormat="1" ht="12.75">
      <c r="A84" s="222"/>
      <c r="B84" s="223"/>
      <c r="E84" s="225"/>
      <c r="F84" s="225"/>
      <c r="G84" s="222"/>
      <c r="H84" s="226"/>
      <c r="I84" s="226"/>
      <c r="J84" s="227"/>
    </row>
    <row r="85" spans="1:10" s="224" customFormat="1" ht="12.75">
      <c r="A85" s="222"/>
      <c r="B85" s="223"/>
      <c r="E85" s="225"/>
      <c r="F85" s="225"/>
      <c r="G85" s="222"/>
      <c r="H85" s="226"/>
      <c r="I85" s="226"/>
      <c r="J85" s="227"/>
    </row>
    <row r="86" spans="1:10" s="224" customFormat="1" ht="12.75">
      <c r="A86" s="222"/>
      <c r="B86" s="223"/>
      <c r="E86" s="225"/>
      <c r="F86" s="225"/>
      <c r="G86" s="222"/>
      <c r="H86" s="226"/>
      <c r="I86" s="226"/>
      <c r="J86" s="227"/>
    </row>
    <row r="87" spans="1:10" s="224" customFormat="1" ht="12.75">
      <c r="A87" s="222"/>
      <c r="B87" s="223"/>
      <c r="E87" s="225"/>
      <c r="F87" s="225"/>
      <c r="G87" s="222"/>
      <c r="H87" s="226"/>
      <c r="I87" s="226"/>
      <c r="J87" s="227"/>
    </row>
    <row r="88" spans="1:10" s="224" customFormat="1" ht="12.75">
      <c r="A88" s="222"/>
      <c r="B88" s="223"/>
      <c r="E88" s="225"/>
      <c r="F88" s="225"/>
      <c r="G88" s="222"/>
      <c r="H88" s="226"/>
      <c r="I88" s="226"/>
      <c r="J88" s="227"/>
    </row>
    <row r="89" spans="1:10" s="224" customFormat="1" ht="12.75">
      <c r="A89" s="222"/>
      <c r="B89" s="223"/>
      <c r="E89" s="225"/>
      <c r="F89" s="225"/>
      <c r="G89" s="222"/>
      <c r="H89" s="226"/>
      <c r="I89" s="226"/>
      <c r="J89" s="227"/>
    </row>
    <row r="90" spans="1:10" s="224" customFormat="1" ht="12.75">
      <c r="A90" s="222"/>
      <c r="B90" s="223"/>
      <c r="E90" s="225"/>
      <c r="F90" s="225"/>
      <c r="G90" s="222"/>
      <c r="H90" s="226"/>
      <c r="I90" s="226"/>
      <c r="J90" s="227"/>
    </row>
    <row r="91" spans="1:10" s="224" customFormat="1" ht="12.75">
      <c r="A91" s="222"/>
      <c r="B91" s="223"/>
      <c r="E91" s="225"/>
      <c r="F91" s="225"/>
      <c r="G91" s="222"/>
      <c r="H91" s="226"/>
      <c r="I91" s="226"/>
      <c r="J91" s="227"/>
    </row>
    <row r="92" spans="1:10" s="224" customFormat="1" ht="12.75">
      <c r="A92" s="222"/>
      <c r="B92" s="223"/>
      <c r="E92" s="225"/>
      <c r="F92" s="225"/>
      <c r="G92" s="222"/>
      <c r="H92" s="226"/>
      <c r="I92" s="226"/>
      <c r="J92" s="227"/>
    </row>
    <row r="93" spans="1:10" s="224" customFormat="1" ht="12.75">
      <c r="A93" s="222"/>
      <c r="B93" s="223"/>
      <c r="E93" s="225"/>
      <c r="F93" s="225"/>
      <c r="G93" s="222"/>
      <c r="H93" s="226"/>
      <c r="I93" s="226"/>
      <c r="J93" s="227"/>
    </row>
    <row r="94" spans="1:10" s="224" customFormat="1" ht="12.75">
      <c r="A94" s="222"/>
      <c r="B94" s="223"/>
      <c r="E94" s="225"/>
      <c r="F94" s="225"/>
      <c r="G94" s="222"/>
      <c r="H94" s="226"/>
      <c r="I94" s="226"/>
      <c r="J94" s="227"/>
    </row>
    <row r="95" spans="1:10" s="224" customFormat="1" ht="12.75">
      <c r="A95" s="222"/>
      <c r="B95" s="223"/>
      <c r="E95" s="225"/>
      <c r="F95" s="225"/>
      <c r="G95" s="222"/>
      <c r="H95" s="226"/>
      <c r="I95" s="226"/>
      <c r="J95" s="227"/>
    </row>
    <row r="96" spans="1:10" s="224" customFormat="1" ht="12.75">
      <c r="A96" s="222"/>
      <c r="B96" s="223"/>
      <c r="E96" s="225"/>
      <c r="F96" s="225"/>
      <c r="G96" s="222"/>
      <c r="H96" s="226"/>
      <c r="I96" s="226"/>
      <c r="J96" s="227"/>
    </row>
    <row r="97" spans="1:10" s="224" customFormat="1" ht="12.75">
      <c r="A97" s="222"/>
      <c r="B97" s="223"/>
      <c r="E97" s="225"/>
      <c r="F97" s="225"/>
      <c r="G97" s="222"/>
      <c r="H97" s="226"/>
      <c r="I97" s="226"/>
      <c r="J97" s="227"/>
    </row>
    <row r="98" spans="1:10" s="224" customFormat="1" ht="12.75">
      <c r="A98" s="222"/>
      <c r="B98" s="223"/>
      <c r="E98" s="225"/>
      <c r="F98" s="225"/>
      <c r="G98" s="222"/>
      <c r="H98" s="226"/>
      <c r="I98" s="226"/>
      <c r="J98" s="227"/>
    </row>
    <row r="99" spans="1:10" s="224" customFormat="1" ht="12.75">
      <c r="A99" s="222"/>
      <c r="B99" s="223"/>
      <c r="E99" s="225"/>
      <c r="F99" s="225"/>
      <c r="G99" s="222"/>
      <c r="H99" s="226"/>
      <c r="I99" s="226"/>
      <c r="J99" s="227"/>
    </row>
    <row r="100" spans="1:10" s="224" customFormat="1" ht="12.75">
      <c r="A100" s="222"/>
      <c r="B100" s="223"/>
      <c r="E100" s="225"/>
      <c r="F100" s="225"/>
      <c r="G100" s="222"/>
      <c r="H100" s="226"/>
      <c r="I100" s="226"/>
      <c r="J100" s="227"/>
    </row>
    <row r="101" spans="1:10" s="224" customFormat="1" ht="12.75">
      <c r="A101" s="222"/>
      <c r="B101" s="223"/>
      <c r="E101" s="225"/>
      <c r="F101" s="225"/>
      <c r="G101" s="222"/>
      <c r="H101" s="226"/>
      <c r="I101" s="226"/>
      <c r="J101" s="227"/>
    </row>
    <row r="102" spans="1:10" s="224" customFormat="1" ht="12.75">
      <c r="A102" s="222"/>
      <c r="B102" s="223"/>
      <c r="E102" s="225"/>
      <c r="F102" s="225"/>
      <c r="G102" s="222"/>
      <c r="H102" s="226"/>
      <c r="I102" s="226"/>
      <c r="J102" s="227"/>
    </row>
    <row r="103" spans="1:10" s="224" customFormat="1" ht="12.75">
      <c r="A103" s="222"/>
      <c r="B103" s="223"/>
      <c r="E103" s="225"/>
      <c r="F103" s="225"/>
      <c r="G103" s="222"/>
      <c r="H103" s="226"/>
      <c r="I103" s="226"/>
      <c r="J103" s="227"/>
    </row>
    <row r="104" spans="1:10" s="224" customFormat="1" ht="12.75">
      <c r="A104" s="222"/>
      <c r="B104" s="223"/>
      <c r="E104" s="225"/>
      <c r="F104" s="225"/>
      <c r="G104" s="222"/>
      <c r="H104" s="226"/>
      <c r="I104" s="226"/>
      <c r="J104" s="227"/>
    </row>
    <row r="105" spans="1:10" s="224" customFormat="1" ht="12.75">
      <c r="A105" s="222"/>
      <c r="B105" s="223"/>
      <c r="E105" s="225"/>
      <c r="F105" s="225"/>
      <c r="G105" s="222"/>
      <c r="H105" s="226"/>
      <c r="I105" s="226"/>
      <c r="J105" s="227"/>
    </row>
    <row r="106" spans="1:10" s="224" customFormat="1" ht="12.75">
      <c r="A106" s="222"/>
      <c r="B106" s="223"/>
      <c r="E106" s="225"/>
      <c r="F106" s="225"/>
      <c r="G106" s="222"/>
      <c r="H106" s="226"/>
      <c r="I106" s="226"/>
      <c r="J106" s="227"/>
    </row>
    <row r="107" spans="1:10" s="224" customFormat="1" ht="12.75">
      <c r="A107" s="222"/>
      <c r="B107" s="223"/>
      <c r="E107" s="225"/>
      <c r="F107" s="225"/>
      <c r="G107" s="222"/>
      <c r="H107" s="226"/>
      <c r="I107" s="226"/>
      <c r="J107" s="227"/>
    </row>
    <row r="108" spans="1:10" s="224" customFormat="1" ht="12.75">
      <c r="A108" s="222"/>
      <c r="B108" s="223"/>
      <c r="E108" s="225"/>
      <c r="F108" s="225"/>
      <c r="G108" s="222"/>
      <c r="H108" s="226"/>
      <c r="I108" s="226"/>
      <c r="J108" s="227"/>
    </row>
    <row r="109" spans="1:10" s="224" customFormat="1" ht="12.75">
      <c r="A109" s="222"/>
      <c r="B109" s="223"/>
      <c r="E109" s="225"/>
      <c r="F109" s="225"/>
      <c r="G109" s="222"/>
      <c r="H109" s="226"/>
      <c r="I109" s="226"/>
      <c r="J109" s="227"/>
    </row>
    <row r="110" spans="1:10" s="224" customFormat="1" ht="12.75">
      <c r="A110" s="222"/>
      <c r="B110" s="223"/>
      <c r="E110" s="225"/>
      <c r="F110" s="225"/>
      <c r="G110" s="222"/>
      <c r="H110" s="226"/>
      <c r="I110" s="226"/>
      <c r="J110" s="227"/>
    </row>
    <row r="111" spans="1:10" s="224" customFormat="1" ht="12.75">
      <c r="A111" s="222"/>
      <c r="B111" s="223"/>
      <c r="E111" s="225"/>
      <c r="F111" s="225"/>
      <c r="G111" s="222"/>
      <c r="H111" s="226"/>
      <c r="I111" s="226"/>
      <c r="J111" s="227"/>
    </row>
    <row r="112" spans="1:10" s="224" customFormat="1" ht="12.75">
      <c r="A112" s="222"/>
      <c r="B112" s="223"/>
      <c r="E112" s="225"/>
      <c r="F112" s="225"/>
      <c r="G112" s="222"/>
      <c r="H112" s="226"/>
      <c r="I112" s="226"/>
      <c r="J112" s="227"/>
    </row>
    <row r="113" spans="1:10" s="224" customFormat="1" ht="12.75">
      <c r="A113" s="222"/>
      <c r="B113" s="223"/>
      <c r="E113" s="225"/>
      <c r="F113" s="225"/>
      <c r="G113" s="222"/>
      <c r="H113" s="226"/>
      <c r="I113" s="226"/>
      <c r="J113" s="227"/>
    </row>
    <row r="114" spans="1:10" s="224" customFormat="1" ht="12.75">
      <c r="A114" s="222"/>
      <c r="B114" s="223"/>
      <c r="E114" s="225"/>
      <c r="F114" s="225"/>
      <c r="G114" s="222"/>
      <c r="H114" s="226"/>
      <c r="I114" s="226"/>
      <c r="J114" s="227"/>
    </row>
    <row r="115" spans="1:10" s="224" customFormat="1" ht="12.75">
      <c r="A115" s="222"/>
      <c r="B115" s="223"/>
      <c r="E115" s="225"/>
      <c r="F115" s="225"/>
      <c r="G115" s="222"/>
      <c r="H115" s="226"/>
      <c r="I115" s="226"/>
      <c r="J115" s="227"/>
    </row>
    <row r="116" spans="1:10" s="224" customFormat="1" ht="12.75">
      <c r="A116" s="222"/>
      <c r="B116" s="223"/>
      <c r="E116" s="225"/>
      <c r="F116" s="225"/>
      <c r="G116" s="222"/>
      <c r="H116" s="226"/>
      <c r="I116" s="226"/>
      <c r="J116" s="227"/>
    </row>
    <row r="117" spans="1:10" s="224" customFormat="1" ht="12.75">
      <c r="A117" s="222"/>
      <c r="B117" s="223"/>
      <c r="E117" s="225"/>
      <c r="F117" s="225"/>
      <c r="G117" s="222"/>
      <c r="H117" s="226"/>
      <c r="I117" s="226"/>
      <c r="J117" s="227"/>
    </row>
    <row r="118" spans="1:10" s="224" customFormat="1" ht="12.75">
      <c r="A118" s="222"/>
      <c r="B118" s="223"/>
      <c r="E118" s="225"/>
      <c r="F118" s="225"/>
      <c r="G118" s="222"/>
      <c r="H118" s="226"/>
      <c r="I118" s="226"/>
      <c r="J118" s="227"/>
    </row>
    <row r="119" spans="1:10" s="224" customFormat="1" ht="12.75">
      <c r="A119" s="222"/>
      <c r="B119" s="223"/>
      <c r="E119" s="225"/>
      <c r="F119" s="225"/>
      <c r="G119" s="222"/>
      <c r="H119" s="226"/>
      <c r="I119" s="226"/>
      <c r="J119" s="227"/>
    </row>
    <row r="120" spans="1:10" s="224" customFormat="1" ht="12.75">
      <c r="A120" s="222"/>
      <c r="B120" s="223"/>
      <c r="E120" s="225"/>
      <c r="F120" s="225"/>
      <c r="G120" s="222"/>
      <c r="H120" s="226"/>
      <c r="I120" s="226"/>
      <c r="J120" s="227"/>
    </row>
    <row r="121" spans="1:10" s="224" customFormat="1" ht="12.75">
      <c r="A121" s="222"/>
      <c r="B121" s="223"/>
      <c r="E121" s="225"/>
      <c r="F121" s="225"/>
      <c r="G121" s="222"/>
      <c r="H121" s="226"/>
      <c r="I121" s="226"/>
      <c r="J121" s="227"/>
    </row>
    <row r="122" spans="1:10" s="224" customFormat="1" ht="12.75">
      <c r="A122" s="222"/>
      <c r="B122" s="223"/>
      <c r="E122" s="225"/>
      <c r="F122" s="225"/>
      <c r="G122" s="222"/>
      <c r="H122" s="226"/>
      <c r="I122" s="226"/>
      <c r="J122" s="227"/>
    </row>
    <row r="123" spans="1:10" s="224" customFormat="1" ht="12.75">
      <c r="A123" s="222"/>
      <c r="B123" s="223"/>
      <c r="E123" s="225"/>
      <c r="F123" s="225"/>
      <c r="G123" s="222"/>
      <c r="H123" s="226"/>
      <c r="I123" s="226"/>
      <c r="J123" s="227"/>
    </row>
    <row r="124" spans="1:10" s="224" customFormat="1" ht="12.75">
      <c r="A124" s="222"/>
      <c r="B124" s="223"/>
      <c r="E124" s="225"/>
      <c r="F124" s="225"/>
      <c r="G124" s="222"/>
      <c r="H124" s="226"/>
      <c r="I124" s="226"/>
      <c r="J124" s="227"/>
    </row>
    <row r="125" spans="1:10" s="224" customFormat="1" ht="12.75">
      <c r="A125" s="222"/>
      <c r="B125" s="223"/>
      <c r="E125" s="225"/>
      <c r="F125" s="225"/>
      <c r="G125" s="222"/>
      <c r="H125" s="226"/>
      <c r="I125" s="226"/>
      <c r="J125" s="227"/>
    </row>
    <row r="126" spans="1:10" s="224" customFormat="1" ht="12.75">
      <c r="A126" s="222"/>
      <c r="B126" s="223"/>
      <c r="E126" s="225"/>
      <c r="F126" s="225"/>
      <c r="G126" s="222"/>
      <c r="H126" s="226"/>
      <c r="I126" s="226"/>
      <c r="J126" s="227"/>
    </row>
    <row r="127" spans="1:10" s="224" customFormat="1" ht="12.75">
      <c r="A127" s="222"/>
      <c r="B127" s="223"/>
      <c r="E127" s="225"/>
      <c r="F127" s="225"/>
      <c r="G127" s="222"/>
      <c r="H127" s="226"/>
      <c r="I127" s="226"/>
      <c r="J127" s="227"/>
    </row>
    <row r="128" spans="1:10" s="224" customFormat="1" ht="12.75">
      <c r="A128" s="222"/>
      <c r="B128" s="223"/>
      <c r="E128" s="225"/>
      <c r="F128" s="225"/>
      <c r="G128" s="222"/>
      <c r="H128" s="226"/>
      <c r="I128" s="226"/>
      <c r="J128" s="227"/>
    </row>
    <row r="129" spans="1:10" s="224" customFormat="1" ht="12.75">
      <c r="A129" s="222"/>
      <c r="B129" s="223"/>
      <c r="E129" s="225"/>
      <c r="F129" s="225"/>
      <c r="G129" s="222"/>
      <c r="H129" s="226"/>
      <c r="I129" s="226"/>
      <c r="J129" s="227"/>
    </row>
    <row r="130" spans="1:10" s="224" customFormat="1" ht="12.75">
      <c r="A130" s="222"/>
      <c r="B130" s="223"/>
      <c r="E130" s="225"/>
      <c r="F130" s="225"/>
      <c r="G130" s="222"/>
      <c r="H130" s="226"/>
      <c r="I130" s="226"/>
      <c r="J130" s="227"/>
    </row>
    <row r="131" spans="1:10" s="224" customFormat="1" ht="12.75">
      <c r="A131" s="222"/>
      <c r="B131" s="223"/>
      <c r="E131" s="225"/>
      <c r="F131" s="225"/>
      <c r="G131" s="222"/>
      <c r="H131" s="226"/>
      <c r="I131" s="226"/>
      <c r="J131" s="227"/>
    </row>
    <row r="132" spans="1:10" s="224" customFormat="1" ht="12.75">
      <c r="A132" s="222"/>
      <c r="B132" s="223"/>
      <c r="E132" s="225"/>
      <c r="F132" s="225"/>
      <c r="G132" s="222"/>
      <c r="H132" s="226"/>
      <c r="I132" s="226"/>
      <c r="J132" s="227"/>
    </row>
    <row r="133" spans="1:10" s="224" customFormat="1" ht="12.75">
      <c r="A133" s="222"/>
      <c r="B133" s="223"/>
      <c r="E133" s="225"/>
      <c r="F133" s="225"/>
      <c r="G133" s="222"/>
      <c r="H133" s="226"/>
      <c r="I133" s="226"/>
      <c r="J133" s="227"/>
    </row>
    <row r="134" spans="1:10" s="224" customFormat="1" ht="12.75">
      <c r="A134" s="222"/>
      <c r="B134" s="223"/>
      <c r="E134" s="225"/>
      <c r="F134" s="225"/>
      <c r="G134" s="222"/>
      <c r="H134" s="226"/>
      <c r="I134" s="226"/>
      <c r="J134" s="227"/>
    </row>
    <row r="135" spans="1:10" s="224" customFormat="1" ht="12.75">
      <c r="A135" s="222"/>
      <c r="B135" s="223"/>
      <c r="E135" s="225"/>
      <c r="F135" s="225"/>
      <c r="G135" s="222"/>
      <c r="H135" s="226"/>
      <c r="I135" s="226"/>
      <c r="J135" s="227"/>
    </row>
    <row r="136" spans="1:10" s="224" customFormat="1" ht="12.75">
      <c r="A136" s="222"/>
      <c r="B136" s="223"/>
      <c r="E136" s="225"/>
      <c r="F136" s="225"/>
      <c r="G136" s="222"/>
      <c r="H136" s="226"/>
      <c r="I136" s="226"/>
      <c r="J136" s="227"/>
    </row>
    <row r="137" spans="1:10" s="224" customFormat="1" ht="12.75">
      <c r="A137" s="222"/>
      <c r="B137" s="223"/>
      <c r="E137" s="225"/>
      <c r="F137" s="225"/>
      <c r="G137" s="222"/>
      <c r="H137" s="226"/>
      <c r="I137" s="226"/>
      <c r="J137" s="227"/>
    </row>
    <row r="138" spans="1:10" s="224" customFormat="1" ht="12.75">
      <c r="A138" s="222"/>
      <c r="B138" s="223"/>
      <c r="E138" s="225"/>
      <c r="F138" s="225"/>
      <c r="G138" s="222"/>
      <c r="H138" s="226"/>
      <c r="I138" s="226"/>
      <c r="J138" s="227"/>
    </row>
    <row r="139" spans="1:10" s="224" customFormat="1" ht="12.75">
      <c r="A139" s="222"/>
      <c r="B139" s="223"/>
      <c r="E139" s="225"/>
      <c r="F139" s="225"/>
      <c r="G139" s="222"/>
      <c r="H139" s="226"/>
      <c r="I139" s="226"/>
      <c r="J139" s="227"/>
    </row>
    <row r="140" spans="1:10" s="224" customFormat="1" ht="12.75">
      <c r="A140" s="222"/>
      <c r="B140" s="223"/>
      <c r="E140" s="225"/>
      <c r="F140" s="225"/>
      <c r="G140" s="222"/>
      <c r="H140" s="226"/>
      <c r="I140" s="226"/>
      <c r="J140" s="227"/>
    </row>
    <row r="141" spans="1:10" s="224" customFormat="1" ht="12.75">
      <c r="A141" s="222"/>
      <c r="B141" s="223"/>
      <c r="E141" s="225"/>
      <c r="F141" s="225"/>
      <c r="G141" s="222"/>
      <c r="H141" s="226"/>
      <c r="I141" s="226"/>
      <c r="J141" s="227"/>
    </row>
    <row r="142" spans="1:10" s="224" customFormat="1" ht="12.75">
      <c r="A142" s="222"/>
      <c r="B142" s="223"/>
      <c r="E142" s="225"/>
      <c r="F142" s="225"/>
      <c r="G142" s="222"/>
      <c r="H142" s="226"/>
      <c r="I142" s="226"/>
      <c r="J142" s="227"/>
    </row>
    <row r="143" spans="1:10" s="224" customFormat="1" ht="12.75">
      <c r="A143" s="222"/>
      <c r="B143" s="223"/>
      <c r="E143" s="225"/>
      <c r="F143" s="225"/>
      <c r="G143" s="222"/>
      <c r="H143" s="226"/>
      <c r="I143" s="226"/>
      <c r="J143" s="227"/>
    </row>
    <row r="144" spans="1:10" s="224" customFormat="1" ht="12.75">
      <c r="A144" s="222"/>
      <c r="B144" s="223"/>
      <c r="E144" s="225"/>
      <c r="F144" s="225"/>
      <c r="G144" s="222"/>
      <c r="H144" s="226"/>
      <c r="I144" s="226"/>
      <c r="J144" s="227"/>
    </row>
    <row r="145" spans="1:10" s="224" customFormat="1" ht="12.75">
      <c r="A145" s="222"/>
      <c r="B145" s="223"/>
      <c r="E145" s="225"/>
      <c r="F145" s="225"/>
      <c r="G145" s="222"/>
      <c r="H145" s="226"/>
      <c r="I145" s="226"/>
      <c r="J145" s="227"/>
    </row>
    <row r="146" spans="1:10" s="224" customFormat="1" ht="12.75">
      <c r="A146" s="222"/>
      <c r="B146" s="223"/>
      <c r="E146" s="225"/>
      <c r="F146" s="225"/>
      <c r="G146" s="222"/>
      <c r="H146" s="226"/>
      <c r="I146" s="226"/>
      <c r="J146" s="227"/>
    </row>
    <row r="147" spans="1:10" s="224" customFormat="1" ht="12.75">
      <c r="A147" s="222"/>
      <c r="B147" s="223"/>
      <c r="E147" s="225"/>
      <c r="F147" s="225"/>
      <c r="G147" s="222"/>
      <c r="H147" s="226"/>
      <c r="I147" s="226"/>
      <c r="J147" s="227"/>
    </row>
    <row r="148" spans="1:10" s="224" customFormat="1" ht="12.75">
      <c r="A148" s="222"/>
      <c r="B148" s="223"/>
      <c r="E148" s="225"/>
      <c r="F148" s="225"/>
      <c r="G148" s="222"/>
      <c r="H148" s="226"/>
      <c r="I148" s="226"/>
      <c r="J148" s="227"/>
    </row>
    <row r="149" spans="1:10" s="224" customFormat="1" ht="12.75">
      <c r="A149" s="222"/>
      <c r="B149" s="223"/>
      <c r="E149" s="225"/>
      <c r="F149" s="225"/>
      <c r="G149" s="222"/>
      <c r="H149" s="226"/>
      <c r="I149" s="226"/>
      <c r="J149" s="227"/>
    </row>
    <row r="150" spans="1:10" s="224" customFormat="1" ht="12.75">
      <c r="A150" s="222"/>
      <c r="B150" s="223"/>
      <c r="E150" s="225"/>
      <c r="F150" s="225"/>
      <c r="G150" s="222"/>
      <c r="H150" s="226"/>
      <c r="I150" s="226"/>
      <c r="J150" s="227"/>
    </row>
    <row r="151" spans="1:10" s="224" customFormat="1" ht="12.75">
      <c r="A151" s="222"/>
      <c r="B151" s="223"/>
      <c r="E151" s="225"/>
      <c r="F151" s="225"/>
      <c r="G151" s="222"/>
      <c r="H151" s="226"/>
      <c r="I151" s="226"/>
      <c r="J151" s="227"/>
    </row>
    <row r="152" spans="1:10" s="224" customFormat="1" ht="12.75">
      <c r="A152" s="222"/>
      <c r="B152" s="223"/>
      <c r="E152" s="225"/>
      <c r="F152" s="225"/>
      <c r="G152" s="222"/>
      <c r="H152" s="226"/>
      <c r="I152" s="226"/>
      <c r="J152" s="227"/>
    </row>
    <row r="153" spans="1:10" s="224" customFormat="1" ht="12.75">
      <c r="A153" s="222"/>
      <c r="B153" s="223"/>
      <c r="E153" s="225"/>
      <c r="F153" s="225"/>
      <c r="G153" s="222"/>
      <c r="H153" s="226"/>
      <c r="I153" s="226"/>
      <c r="J153" s="227"/>
    </row>
    <row r="154" spans="1:10" s="224" customFormat="1" ht="12.75">
      <c r="A154" s="222"/>
      <c r="B154" s="223"/>
      <c r="E154" s="225"/>
      <c r="F154" s="225"/>
      <c r="G154" s="222"/>
      <c r="H154" s="226"/>
      <c r="I154" s="226"/>
      <c r="J154" s="227"/>
    </row>
    <row r="155" spans="1:10" s="224" customFormat="1" ht="12.75">
      <c r="A155" s="222"/>
      <c r="B155" s="223"/>
      <c r="E155" s="225"/>
      <c r="F155" s="225"/>
      <c r="G155" s="222"/>
      <c r="H155" s="226"/>
      <c r="I155" s="226"/>
      <c r="J155" s="227"/>
    </row>
    <row r="156" spans="1:10" s="224" customFormat="1" ht="12.75">
      <c r="A156" s="222"/>
      <c r="B156" s="223"/>
      <c r="E156" s="225"/>
      <c r="F156" s="225"/>
      <c r="G156" s="222"/>
      <c r="H156" s="226"/>
      <c r="I156" s="226"/>
      <c r="J156" s="227"/>
    </row>
    <row r="157" spans="1:10" s="224" customFormat="1" ht="12.75">
      <c r="A157" s="222"/>
      <c r="B157" s="223"/>
      <c r="E157" s="225"/>
      <c r="F157" s="225"/>
      <c r="G157" s="222"/>
      <c r="H157" s="226"/>
      <c r="I157" s="226"/>
      <c r="J157" s="227"/>
    </row>
    <row r="158" spans="1:10" s="224" customFormat="1" ht="12.75">
      <c r="A158" s="222"/>
      <c r="B158" s="223"/>
      <c r="E158" s="225"/>
      <c r="F158" s="225"/>
      <c r="G158" s="222"/>
      <c r="H158" s="226"/>
      <c r="I158" s="226"/>
      <c r="J158" s="227"/>
    </row>
    <row r="159" spans="1:10" s="224" customFormat="1" ht="12.75">
      <c r="A159" s="222"/>
      <c r="B159" s="223"/>
      <c r="E159" s="225"/>
      <c r="F159" s="225"/>
      <c r="G159" s="222"/>
      <c r="H159" s="226"/>
      <c r="I159" s="226"/>
      <c r="J159" s="227"/>
    </row>
    <row r="160" spans="1:10" s="224" customFormat="1" ht="12.75">
      <c r="A160" s="222"/>
      <c r="B160" s="223"/>
      <c r="E160" s="225"/>
      <c r="F160" s="225"/>
      <c r="G160" s="222"/>
      <c r="H160" s="226"/>
      <c r="I160" s="226"/>
      <c r="J160" s="227"/>
    </row>
    <row r="161" spans="1:10" s="224" customFormat="1" ht="12.75">
      <c r="A161" s="222"/>
      <c r="B161" s="223"/>
      <c r="E161" s="225"/>
      <c r="F161" s="225"/>
      <c r="G161" s="222"/>
      <c r="H161" s="226"/>
      <c r="I161" s="226"/>
      <c r="J161" s="227"/>
    </row>
    <row r="162" spans="1:10" s="224" customFormat="1" ht="12.75">
      <c r="A162" s="222"/>
      <c r="B162" s="223"/>
      <c r="E162" s="225"/>
      <c r="F162" s="225"/>
      <c r="G162" s="222"/>
      <c r="H162" s="226"/>
      <c r="I162" s="226"/>
      <c r="J162" s="227"/>
    </row>
    <row r="163" spans="1:10" s="224" customFormat="1" ht="12.75">
      <c r="A163" s="222"/>
      <c r="B163" s="223"/>
      <c r="E163" s="225"/>
      <c r="F163" s="225"/>
      <c r="G163" s="222"/>
      <c r="H163" s="226"/>
      <c r="I163" s="226"/>
      <c r="J163" s="227"/>
    </row>
    <row r="164" spans="1:10" s="224" customFormat="1" ht="12.75">
      <c r="A164" s="222"/>
      <c r="B164" s="223"/>
      <c r="E164" s="225"/>
      <c r="F164" s="225"/>
      <c r="G164" s="222"/>
      <c r="H164" s="226"/>
      <c r="I164" s="226"/>
      <c r="J164" s="227"/>
    </row>
    <row r="165" spans="1:10" s="224" customFormat="1" ht="12.75">
      <c r="A165" s="222"/>
      <c r="B165" s="223"/>
      <c r="E165" s="225"/>
      <c r="F165" s="225"/>
      <c r="G165" s="222"/>
      <c r="H165" s="226"/>
      <c r="I165" s="226"/>
      <c r="J165" s="227"/>
    </row>
    <row r="166" spans="1:10" s="224" customFormat="1" ht="12.75">
      <c r="A166" s="222"/>
      <c r="B166" s="223"/>
      <c r="E166" s="225"/>
      <c r="F166" s="225"/>
      <c r="G166" s="222"/>
      <c r="H166" s="226"/>
      <c r="I166" s="226"/>
      <c r="J166" s="227"/>
    </row>
    <row r="167" spans="1:10" s="224" customFormat="1" ht="12.75">
      <c r="A167" s="222"/>
      <c r="B167" s="223"/>
      <c r="E167" s="225"/>
      <c r="F167" s="225"/>
      <c r="G167" s="222"/>
      <c r="H167" s="226"/>
      <c r="I167" s="226"/>
      <c r="J167" s="227"/>
    </row>
    <row r="168" spans="1:10" s="224" customFormat="1" ht="12.75">
      <c r="A168" s="222"/>
      <c r="B168" s="223"/>
      <c r="E168" s="225"/>
      <c r="F168" s="225"/>
      <c r="G168" s="222"/>
      <c r="H168" s="226"/>
      <c r="I168" s="226"/>
      <c r="J168" s="227"/>
    </row>
    <row r="169" spans="1:10" s="224" customFormat="1" ht="12.75">
      <c r="A169" s="222"/>
      <c r="B169" s="223"/>
      <c r="E169" s="225"/>
      <c r="F169" s="225"/>
      <c r="G169" s="222"/>
      <c r="H169" s="226"/>
      <c r="I169" s="226"/>
      <c r="J169" s="227"/>
    </row>
    <row r="170" spans="1:10" s="224" customFormat="1" ht="12.75">
      <c r="A170" s="222"/>
      <c r="B170" s="223"/>
      <c r="E170" s="225"/>
      <c r="F170" s="225"/>
      <c r="G170" s="222"/>
      <c r="H170" s="226"/>
      <c r="I170" s="226"/>
      <c r="J170" s="227"/>
    </row>
    <row r="171" spans="1:10" s="224" customFormat="1" ht="12.75">
      <c r="A171" s="222"/>
      <c r="B171" s="223"/>
      <c r="E171" s="225"/>
      <c r="F171" s="225"/>
      <c r="G171" s="222"/>
      <c r="H171" s="226"/>
      <c r="I171" s="226"/>
      <c r="J171" s="227"/>
    </row>
    <row r="172" spans="1:10" s="224" customFormat="1" ht="12.75">
      <c r="A172" s="222"/>
      <c r="B172" s="223"/>
      <c r="E172" s="225"/>
      <c r="F172" s="225"/>
      <c r="G172" s="222"/>
      <c r="H172" s="226"/>
      <c r="I172" s="226"/>
      <c r="J172" s="227"/>
    </row>
    <row r="173" spans="1:10" s="224" customFormat="1" ht="12.75">
      <c r="A173" s="222"/>
      <c r="B173" s="223"/>
      <c r="E173" s="225"/>
      <c r="F173" s="225"/>
      <c r="G173" s="222"/>
      <c r="H173" s="226"/>
      <c r="I173" s="226"/>
      <c r="J173" s="227"/>
    </row>
    <row r="174" spans="1:10" s="224" customFormat="1" ht="12.75">
      <c r="A174" s="222"/>
      <c r="B174" s="223"/>
      <c r="E174" s="225"/>
      <c r="F174" s="225"/>
      <c r="G174" s="222"/>
      <c r="H174" s="226"/>
      <c r="I174" s="226"/>
      <c r="J174" s="227"/>
    </row>
    <row r="175" spans="1:10" s="224" customFormat="1" ht="12.75">
      <c r="A175" s="222"/>
      <c r="B175" s="223"/>
      <c r="E175" s="225"/>
      <c r="F175" s="225"/>
      <c r="G175" s="222"/>
      <c r="H175" s="226"/>
      <c r="I175" s="226"/>
      <c r="J175" s="227"/>
    </row>
    <row r="176" spans="1:10" s="224" customFormat="1" ht="12.75">
      <c r="A176" s="222"/>
      <c r="B176" s="223"/>
      <c r="E176" s="225"/>
      <c r="F176" s="225"/>
      <c r="G176" s="222"/>
      <c r="H176" s="226"/>
      <c r="I176" s="226"/>
      <c r="J176" s="227"/>
    </row>
    <row r="177" spans="1:10" s="224" customFormat="1" ht="12.75">
      <c r="A177" s="222"/>
      <c r="B177" s="223"/>
      <c r="E177" s="225"/>
      <c r="F177" s="225"/>
      <c r="G177" s="222"/>
      <c r="H177" s="226"/>
      <c r="I177" s="226"/>
      <c r="J177" s="227"/>
    </row>
    <row r="178" spans="1:10" s="224" customFormat="1" ht="12.75">
      <c r="A178" s="222"/>
      <c r="B178" s="223"/>
      <c r="E178" s="225"/>
      <c r="F178" s="225"/>
      <c r="G178" s="222"/>
      <c r="H178" s="226"/>
      <c r="I178" s="226"/>
      <c r="J178" s="227"/>
    </row>
    <row r="179" spans="1:10" s="224" customFormat="1" ht="12.75">
      <c r="A179" s="222"/>
      <c r="B179" s="223"/>
      <c r="E179" s="225"/>
      <c r="F179" s="225"/>
      <c r="G179" s="222"/>
      <c r="H179" s="226"/>
      <c r="I179" s="226"/>
      <c r="J179" s="227"/>
    </row>
    <row r="180" spans="1:10" s="224" customFormat="1" ht="12.75">
      <c r="A180" s="222"/>
      <c r="B180" s="223"/>
      <c r="E180" s="225"/>
      <c r="F180" s="225"/>
      <c r="G180" s="222"/>
      <c r="H180" s="226"/>
      <c r="I180" s="226"/>
      <c r="J180" s="227"/>
    </row>
    <row r="181" spans="1:10" s="224" customFormat="1" ht="12.75">
      <c r="A181" s="222"/>
      <c r="B181" s="223"/>
      <c r="E181" s="225"/>
      <c r="F181" s="225"/>
      <c r="G181" s="222"/>
      <c r="H181" s="226"/>
      <c r="I181" s="226"/>
      <c r="J181" s="227"/>
    </row>
    <row r="182" spans="1:10" s="224" customFormat="1" ht="12.75">
      <c r="A182" s="222"/>
      <c r="B182" s="223"/>
      <c r="E182" s="225"/>
      <c r="F182" s="225"/>
      <c r="G182" s="222"/>
      <c r="H182" s="226"/>
      <c r="I182" s="226"/>
      <c r="J182" s="227"/>
    </row>
    <row r="183" spans="1:10" s="224" customFormat="1" ht="12.75">
      <c r="A183" s="222"/>
      <c r="B183" s="223"/>
      <c r="E183" s="225"/>
      <c r="F183" s="225"/>
      <c r="G183" s="222"/>
      <c r="H183" s="226"/>
      <c r="I183" s="226"/>
      <c r="J183" s="227"/>
    </row>
    <row r="184" spans="1:10" s="224" customFormat="1" ht="12.75">
      <c r="A184" s="222"/>
      <c r="B184" s="223"/>
      <c r="E184" s="225"/>
      <c r="F184" s="225"/>
      <c r="G184" s="222"/>
      <c r="H184" s="226"/>
      <c r="I184" s="226"/>
      <c r="J184" s="227"/>
    </row>
    <row r="185" spans="1:10" s="224" customFormat="1" ht="12.75">
      <c r="A185" s="222"/>
      <c r="B185" s="223"/>
      <c r="E185" s="225"/>
      <c r="F185" s="225"/>
      <c r="G185" s="222"/>
      <c r="H185" s="226"/>
      <c r="I185" s="226"/>
      <c r="J185" s="227"/>
    </row>
    <row r="186" spans="1:10" s="224" customFormat="1" ht="12.75">
      <c r="A186" s="222"/>
      <c r="B186" s="223"/>
      <c r="E186" s="225"/>
      <c r="F186" s="225"/>
      <c r="G186" s="222"/>
      <c r="H186" s="226"/>
      <c r="I186" s="226"/>
      <c r="J186" s="227"/>
    </row>
    <row r="187" spans="1:10" s="224" customFormat="1" ht="12.75">
      <c r="A187" s="222"/>
      <c r="B187" s="223"/>
      <c r="E187" s="225"/>
      <c r="F187" s="225"/>
      <c r="G187" s="222"/>
      <c r="H187" s="226"/>
      <c r="I187" s="226"/>
      <c r="J187" s="227"/>
    </row>
    <row r="188" spans="1:10" s="224" customFormat="1" ht="12.75">
      <c r="A188" s="222"/>
      <c r="B188" s="223"/>
      <c r="E188" s="225"/>
      <c r="F188" s="225"/>
      <c r="G188" s="222"/>
      <c r="H188" s="226"/>
      <c r="I188" s="226"/>
      <c r="J188" s="227"/>
    </row>
    <row r="189" spans="1:10" s="224" customFormat="1" ht="12.75">
      <c r="A189" s="222"/>
      <c r="B189" s="223"/>
      <c r="E189" s="225"/>
      <c r="F189" s="225"/>
      <c r="G189" s="222"/>
      <c r="H189" s="226"/>
      <c r="I189" s="226"/>
      <c r="J189" s="227"/>
    </row>
    <row r="190" spans="1:10" s="224" customFormat="1" ht="12.75">
      <c r="A190" s="222"/>
      <c r="B190" s="223"/>
      <c r="E190" s="225"/>
      <c r="F190" s="225"/>
      <c r="G190" s="222"/>
      <c r="H190" s="226"/>
      <c r="I190" s="226"/>
      <c r="J190" s="227"/>
    </row>
    <row r="191" spans="1:10" s="224" customFormat="1" ht="12.75">
      <c r="A191" s="222"/>
      <c r="B191" s="223"/>
      <c r="E191" s="225"/>
      <c r="F191" s="225"/>
      <c r="G191" s="222"/>
      <c r="H191" s="226"/>
      <c r="I191" s="226"/>
      <c r="J191" s="227"/>
    </row>
    <row r="192" spans="1:10" s="224" customFormat="1" ht="12.75">
      <c r="A192" s="222"/>
      <c r="B192" s="223"/>
      <c r="E192" s="225"/>
      <c r="F192" s="225"/>
      <c r="G192" s="222"/>
      <c r="H192" s="226"/>
      <c r="I192" s="226"/>
      <c r="J192" s="227"/>
    </row>
    <row r="193" spans="1:10" s="224" customFormat="1" ht="12.75">
      <c r="A193" s="222"/>
      <c r="B193" s="223"/>
      <c r="E193" s="225"/>
      <c r="F193" s="225"/>
      <c r="G193" s="222"/>
      <c r="H193" s="226"/>
      <c r="I193" s="226"/>
      <c r="J193" s="227"/>
    </row>
    <row r="194" spans="1:10" s="224" customFormat="1" ht="12.75">
      <c r="A194" s="222"/>
      <c r="B194" s="223"/>
      <c r="E194" s="225"/>
      <c r="F194" s="225"/>
      <c r="G194" s="222"/>
      <c r="H194" s="226"/>
      <c r="I194" s="226"/>
      <c r="J194" s="227"/>
    </row>
    <row r="195" spans="1:10" s="224" customFormat="1" ht="12.75">
      <c r="A195" s="222"/>
      <c r="B195" s="223"/>
      <c r="E195" s="225"/>
      <c r="F195" s="225"/>
      <c r="G195" s="222"/>
      <c r="H195" s="226"/>
      <c r="I195" s="226"/>
      <c r="J195" s="227"/>
    </row>
    <row r="196" spans="1:10" s="224" customFormat="1" ht="12.75">
      <c r="A196" s="222"/>
      <c r="B196" s="223"/>
      <c r="E196" s="225"/>
      <c r="F196" s="225"/>
      <c r="G196" s="222"/>
      <c r="H196" s="226"/>
      <c r="I196" s="226"/>
      <c r="J196" s="227"/>
    </row>
    <row r="197" spans="1:10" s="224" customFormat="1" ht="12.75">
      <c r="A197" s="222"/>
      <c r="B197" s="223"/>
      <c r="E197" s="225"/>
      <c r="F197" s="225"/>
      <c r="G197" s="222"/>
      <c r="H197" s="226"/>
      <c r="I197" s="226"/>
      <c r="J197" s="227"/>
    </row>
    <row r="198" spans="1:10" s="224" customFormat="1" ht="12.75">
      <c r="A198" s="222"/>
      <c r="B198" s="223"/>
      <c r="E198" s="225"/>
      <c r="F198" s="225"/>
      <c r="G198" s="222"/>
      <c r="H198" s="226"/>
      <c r="I198" s="226"/>
      <c r="J198" s="227"/>
    </row>
    <row r="199" spans="1:10" s="224" customFormat="1" ht="12.75">
      <c r="A199" s="222"/>
      <c r="B199" s="223"/>
      <c r="E199" s="225"/>
      <c r="F199" s="225"/>
      <c r="G199" s="222"/>
      <c r="H199" s="226"/>
      <c r="I199" s="226"/>
      <c r="J199" s="227"/>
    </row>
    <row r="200" spans="1:10" s="224" customFormat="1" ht="12.75">
      <c r="A200" s="222"/>
      <c r="B200" s="223"/>
      <c r="E200" s="225"/>
      <c r="F200" s="225"/>
      <c r="G200" s="222"/>
      <c r="H200" s="226"/>
      <c r="I200" s="226"/>
      <c r="J200" s="227"/>
    </row>
    <row r="201" spans="1:10" s="224" customFormat="1" ht="12.75">
      <c r="A201" s="222"/>
      <c r="B201" s="223"/>
      <c r="E201" s="225"/>
      <c r="F201" s="225"/>
      <c r="G201" s="222"/>
      <c r="H201" s="226"/>
      <c r="I201" s="226"/>
      <c r="J201" s="227"/>
    </row>
    <row r="202" spans="1:10" s="224" customFormat="1" ht="12.75">
      <c r="A202" s="222"/>
      <c r="B202" s="223"/>
      <c r="E202" s="225"/>
      <c r="F202" s="225"/>
      <c r="G202" s="222"/>
      <c r="H202" s="226"/>
      <c r="I202" s="226"/>
      <c r="J202" s="227"/>
    </row>
    <row r="203" spans="1:10" s="224" customFormat="1" ht="12.75">
      <c r="A203" s="222"/>
      <c r="B203" s="223"/>
      <c r="E203" s="225"/>
      <c r="F203" s="225"/>
      <c r="G203" s="222"/>
      <c r="H203" s="226"/>
      <c r="I203" s="226"/>
      <c r="J203" s="227"/>
    </row>
    <row r="204" spans="1:10" s="224" customFormat="1" ht="12.75">
      <c r="A204" s="222"/>
      <c r="B204" s="223"/>
      <c r="E204" s="225"/>
      <c r="F204" s="225"/>
      <c r="G204" s="222"/>
      <c r="H204" s="226"/>
      <c r="I204" s="226"/>
      <c r="J204" s="227"/>
    </row>
    <row r="205" spans="1:10" s="224" customFormat="1" ht="12.75">
      <c r="A205" s="222"/>
      <c r="B205" s="223"/>
      <c r="E205" s="225"/>
      <c r="F205" s="225"/>
      <c r="G205" s="222"/>
      <c r="H205" s="226"/>
      <c r="I205" s="226"/>
      <c r="J205" s="227"/>
    </row>
    <row r="206" spans="1:10" s="224" customFormat="1" ht="12.75">
      <c r="A206" s="222"/>
      <c r="B206" s="223"/>
      <c r="E206" s="225"/>
      <c r="F206" s="225"/>
      <c r="G206" s="222"/>
      <c r="H206" s="226"/>
      <c r="I206" s="226"/>
      <c r="J206" s="227"/>
    </row>
    <row r="207" spans="1:10" s="224" customFormat="1" ht="12.75">
      <c r="A207" s="222"/>
      <c r="B207" s="223"/>
      <c r="E207" s="225"/>
      <c r="F207" s="225"/>
      <c r="G207" s="222"/>
      <c r="H207" s="226"/>
      <c r="I207" s="226"/>
      <c r="J207" s="227"/>
    </row>
    <row r="208" spans="1:10" s="224" customFormat="1" ht="12.75">
      <c r="A208" s="222"/>
      <c r="B208" s="223"/>
      <c r="E208" s="225"/>
      <c r="F208" s="225"/>
      <c r="G208" s="222"/>
      <c r="H208" s="226"/>
      <c r="I208" s="226"/>
      <c r="J208" s="227"/>
    </row>
    <row r="209" spans="1:10" s="224" customFormat="1" ht="12.75">
      <c r="A209" s="222"/>
      <c r="B209" s="223"/>
      <c r="E209" s="225"/>
      <c r="F209" s="225"/>
      <c r="G209" s="222"/>
      <c r="H209" s="226"/>
      <c r="I209" s="226"/>
      <c r="J209" s="227"/>
    </row>
    <row r="210" spans="1:10" s="224" customFormat="1" ht="12.75">
      <c r="A210" s="222"/>
      <c r="B210" s="223"/>
      <c r="E210" s="225"/>
      <c r="F210" s="225"/>
      <c r="G210" s="222"/>
      <c r="H210" s="226"/>
      <c r="I210" s="226"/>
      <c r="J210" s="227"/>
    </row>
    <row r="211" spans="1:10" s="224" customFormat="1" ht="12.75">
      <c r="A211" s="222"/>
      <c r="B211" s="223"/>
      <c r="E211" s="225"/>
      <c r="F211" s="225"/>
      <c r="G211" s="222"/>
      <c r="H211" s="226"/>
      <c r="I211" s="226"/>
      <c r="J211" s="227"/>
    </row>
    <row r="212" spans="1:10" s="224" customFormat="1" ht="12.75">
      <c r="A212" s="222"/>
      <c r="B212" s="223"/>
      <c r="E212" s="225"/>
      <c r="F212" s="225"/>
      <c r="G212" s="222"/>
      <c r="H212" s="226"/>
      <c r="I212" s="226"/>
      <c r="J212" s="227"/>
    </row>
    <row r="213" spans="1:10" s="224" customFormat="1" ht="12.75">
      <c r="A213" s="222"/>
      <c r="B213" s="223"/>
      <c r="E213" s="225"/>
      <c r="F213" s="225"/>
      <c r="G213" s="222"/>
      <c r="H213" s="226"/>
      <c r="I213" s="226"/>
      <c r="J213" s="227"/>
    </row>
    <row r="214" spans="1:10" s="224" customFormat="1" ht="12.75">
      <c r="A214" s="222"/>
      <c r="B214" s="223"/>
      <c r="E214" s="225"/>
      <c r="F214" s="225"/>
      <c r="G214" s="222"/>
      <c r="H214" s="226"/>
      <c r="I214" s="226"/>
      <c r="J214" s="227"/>
    </row>
    <row r="215" spans="1:10" s="224" customFormat="1" ht="12.75">
      <c r="A215" s="222"/>
      <c r="B215" s="223"/>
      <c r="E215" s="225"/>
      <c r="F215" s="225"/>
      <c r="G215" s="222"/>
      <c r="H215" s="226"/>
      <c r="I215" s="226"/>
      <c r="J215" s="227"/>
    </row>
    <row r="216" spans="1:10" s="224" customFormat="1" ht="12.75">
      <c r="A216" s="222"/>
      <c r="B216" s="223"/>
      <c r="E216" s="225"/>
      <c r="F216" s="225"/>
      <c r="G216" s="222"/>
      <c r="H216" s="226"/>
      <c r="I216" s="226"/>
      <c r="J216" s="227"/>
    </row>
    <row r="217" spans="1:10" s="224" customFormat="1" ht="12.75">
      <c r="A217" s="222"/>
      <c r="B217" s="223"/>
      <c r="E217" s="225"/>
      <c r="F217" s="225"/>
      <c r="G217" s="222"/>
      <c r="H217" s="226"/>
      <c r="I217" s="226"/>
      <c r="J217" s="227"/>
    </row>
    <row r="218" spans="1:10" s="224" customFormat="1" ht="12.75">
      <c r="A218" s="222"/>
      <c r="B218" s="223"/>
      <c r="E218" s="225"/>
      <c r="F218" s="225"/>
      <c r="G218" s="222"/>
      <c r="H218" s="226"/>
      <c r="I218" s="226"/>
      <c r="J218" s="227"/>
    </row>
    <row r="219" spans="1:10" s="224" customFormat="1" ht="12.75">
      <c r="A219" s="222"/>
      <c r="B219" s="223"/>
      <c r="E219" s="225"/>
      <c r="F219" s="225"/>
      <c r="G219" s="222"/>
      <c r="H219" s="226"/>
      <c r="I219" s="226"/>
      <c r="J219" s="227"/>
    </row>
    <row r="220" spans="1:10" s="224" customFormat="1" ht="12.75">
      <c r="A220" s="222"/>
      <c r="B220" s="223"/>
      <c r="E220" s="225"/>
      <c r="F220" s="225"/>
      <c r="G220" s="222"/>
      <c r="H220" s="226"/>
      <c r="I220" s="226"/>
      <c r="J220" s="227"/>
    </row>
    <row r="221" spans="1:10" s="224" customFormat="1" ht="12.75">
      <c r="A221" s="222"/>
      <c r="B221" s="223"/>
      <c r="E221" s="225"/>
      <c r="F221" s="225"/>
      <c r="G221" s="222"/>
      <c r="H221" s="226"/>
      <c r="I221" s="226"/>
      <c r="J221" s="227"/>
    </row>
    <row r="222" spans="1:10" s="224" customFormat="1" ht="12.75">
      <c r="A222" s="222"/>
      <c r="B222" s="223"/>
      <c r="E222" s="225"/>
      <c r="F222" s="225"/>
      <c r="G222" s="222"/>
      <c r="H222" s="226"/>
      <c r="I222" s="226"/>
      <c r="J222" s="227"/>
    </row>
    <row r="223" spans="1:10" s="224" customFormat="1" ht="12.75">
      <c r="A223" s="222"/>
      <c r="B223" s="223"/>
      <c r="E223" s="225"/>
      <c r="F223" s="225"/>
      <c r="G223" s="222"/>
      <c r="H223" s="226"/>
      <c r="I223" s="226"/>
      <c r="J223" s="227"/>
    </row>
    <row r="224" spans="1:10" s="224" customFormat="1" ht="12.75">
      <c r="A224" s="222"/>
      <c r="B224" s="223"/>
      <c r="E224" s="225"/>
      <c r="F224" s="225"/>
      <c r="G224" s="222"/>
      <c r="H224" s="226"/>
      <c r="I224" s="226"/>
      <c r="J224" s="227"/>
    </row>
    <row r="225" spans="1:10" s="224" customFormat="1" ht="12.75">
      <c r="A225" s="222"/>
      <c r="B225" s="223"/>
      <c r="E225" s="225"/>
      <c r="F225" s="225"/>
      <c r="G225" s="222"/>
      <c r="H225" s="226"/>
      <c r="I225" s="226"/>
      <c r="J225" s="227"/>
    </row>
    <row r="226" spans="1:10" s="224" customFormat="1" ht="12.75">
      <c r="A226" s="222"/>
      <c r="B226" s="223"/>
      <c r="E226" s="225"/>
      <c r="F226" s="225"/>
      <c r="G226" s="222"/>
      <c r="H226" s="226"/>
      <c r="I226" s="226"/>
      <c r="J226" s="227"/>
    </row>
    <row r="227" spans="1:10" s="224" customFormat="1" ht="12.75">
      <c r="A227" s="222"/>
      <c r="B227" s="223"/>
      <c r="E227" s="225"/>
      <c r="F227" s="225"/>
      <c r="G227" s="222"/>
      <c r="H227" s="226"/>
      <c r="I227" s="226"/>
      <c r="J227" s="227"/>
    </row>
    <row r="228" spans="1:10" s="224" customFormat="1" ht="12.75">
      <c r="A228" s="222"/>
      <c r="B228" s="223"/>
      <c r="E228" s="225"/>
      <c r="F228" s="225"/>
      <c r="G228" s="222"/>
      <c r="H228" s="226"/>
      <c r="I228" s="226"/>
      <c r="J228" s="227"/>
    </row>
  </sheetData>
  <mergeCells count="16">
    <mergeCell ref="A39:I39"/>
    <mergeCell ref="A47:I47"/>
    <mergeCell ref="A49:J49"/>
    <mergeCell ref="A50:J50"/>
    <mergeCell ref="H1:I1"/>
    <mergeCell ref="J1:J2"/>
    <mergeCell ref="A3:B3"/>
    <mergeCell ref="A15:I15"/>
    <mergeCell ref="A25:I25"/>
    <mergeCell ref="A32:I32"/>
    <mergeCell ref="A1:A2"/>
    <mergeCell ref="B1:B2"/>
    <mergeCell ref="C1:C2"/>
    <mergeCell ref="D1:D2"/>
    <mergeCell ref="E1:F1"/>
    <mergeCell ref="G1:G2"/>
  </mergeCells>
  <pageMargins left="0.42" right="0.28999999999999998" top="0.69" bottom="0.68" header="0.31" footer="0.4921259845"/>
  <pageSetup paperSize="9" scale="86" fitToHeight="13" orientation="landscape" horizontalDpi="4294967293" r:id="rId1"/>
  <headerFooter alignWithMargins="0">
    <oddFooter>&amp;L&amp;P / &amp;N&amp;Rrevize 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00"/>
  <sheetViews>
    <sheetView showGridLines="0" tabSelected="1" workbookViewId="0">
      <selection activeCell="W127" sqref="W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59" t="s">
        <v>5</v>
      </c>
      <c r="M2" s="451"/>
      <c r="N2" s="451"/>
      <c r="O2" s="451"/>
      <c r="P2" s="451"/>
      <c r="Q2" s="451"/>
      <c r="R2" s="451"/>
      <c r="S2" s="451"/>
      <c r="T2" s="451"/>
      <c r="U2" s="451"/>
      <c r="V2" s="451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92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16.5" customHeight="1">
      <c r="B7" s="18"/>
      <c r="E7" s="510" t="str">
        <f>'Rekapitulace stavby'!K6</f>
        <v>HEMS Znojmo</v>
      </c>
      <c r="F7" s="511"/>
      <c r="G7" s="511"/>
      <c r="H7" s="511"/>
      <c r="L7" s="18"/>
    </row>
    <row r="8" spans="2:46" s="1" customFormat="1" ht="12" customHeight="1">
      <c r="B8" s="29"/>
      <c r="D8" s="24" t="s">
        <v>93</v>
      </c>
      <c r="L8" s="29"/>
    </row>
    <row r="9" spans="2:46" s="1" customFormat="1" ht="16.5" customHeight="1">
      <c r="B9" s="29"/>
      <c r="E9" s="469" t="s">
        <v>94</v>
      </c>
      <c r="F9" s="509"/>
      <c r="G9" s="509"/>
      <c r="H9" s="509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16</v>
      </c>
      <c r="F11" s="22" t="s">
        <v>1</v>
      </c>
      <c r="I11" s="24" t="s">
        <v>17</v>
      </c>
      <c r="J11" s="22" t="s">
        <v>1</v>
      </c>
      <c r="L11" s="29"/>
    </row>
    <row r="12" spans="2:46" s="1" customFormat="1" ht="12" customHeight="1">
      <c r="B12" s="29"/>
      <c r="D12" s="24" t="s">
        <v>18</v>
      </c>
      <c r="F12" s="22" t="s">
        <v>19</v>
      </c>
      <c r="I12" s="24" t="s">
        <v>20</v>
      </c>
      <c r="J12" s="49" t="str">
        <f>'Rekapitulace stavby'!AN8</f>
        <v>17. 7. 2022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22</v>
      </c>
      <c r="I14" s="24" t="s">
        <v>23</v>
      </c>
      <c r="J14" s="22" t="s">
        <v>1</v>
      </c>
      <c r="L14" s="29"/>
    </row>
    <row r="15" spans="2:46" s="1" customFormat="1" ht="18" customHeight="1">
      <c r="B15" s="29"/>
      <c r="E15" s="22" t="s">
        <v>24</v>
      </c>
      <c r="I15" s="24" t="s">
        <v>25</v>
      </c>
      <c r="J15" s="22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26</v>
      </c>
      <c r="I17" s="24" t="s">
        <v>23</v>
      </c>
      <c r="J17" s="22" t="str">
        <f>'Rekapitulace stavby'!AN13</f>
        <v/>
      </c>
      <c r="L17" s="29"/>
    </row>
    <row r="18" spans="2:12" s="1" customFormat="1" ht="18" customHeight="1">
      <c r="B18" s="29"/>
      <c r="E18" s="490" t="str">
        <f>'Rekapitulace stavby'!E14</f>
        <v xml:space="preserve"> </v>
      </c>
      <c r="F18" s="490"/>
      <c r="G18" s="490"/>
      <c r="H18" s="490"/>
      <c r="I18" s="24" t="s">
        <v>25</v>
      </c>
      <c r="J18" s="22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28</v>
      </c>
      <c r="I20" s="24" t="s">
        <v>23</v>
      </c>
      <c r="J20" s="22" t="s">
        <v>1</v>
      </c>
      <c r="L20" s="29"/>
    </row>
    <row r="21" spans="2:12" s="1" customFormat="1" ht="18" customHeight="1">
      <c r="B21" s="29"/>
      <c r="E21" s="22" t="s">
        <v>29</v>
      </c>
      <c r="I21" s="24" t="s">
        <v>25</v>
      </c>
      <c r="J21" s="22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31</v>
      </c>
      <c r="I23" s="24" t="s">
        <v>23</v>
      </c>
      <c r="J23" s="22" t="s">
        <v>1</v>
      </c>
      <c r="L23" s="29"/>
    </row>
    <row r="24" spans="2:12" s="1" customFormat="1" ht="18" customHeight="1">
      <c r="B24" s="29"/>
      <c r="E24" s="22" t="s">
        <v>32</v>
      </c>
      <c r="I24" s="24" t="s">
        <v>25</v>
      </c>
      <c r="J24" s="22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33</v>
      </c>
      <c r="L26" s="29"/>
    </row>
    <row r="27" spans="2:12" s="7" customFormat="1" ht="16.5" customHeight="1">
      <c r="B27" s="89"/>
      <c r="E27" s="492" t="s">
        <v>1</v>
      </c>
      <c r="F27" s="492"/>
      <c r="G27" s="492"/>
      <c r="H27" s="492"/>
      <c r="L27" s="8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5" customHeight="1">
      <c r="B30" s="29"/>
      <c r="D30" s="22" t="s">
        <v>95</v>
      </c>
      <c r="J30" s="28">
        <f>J96</f>
        <v>0</v>
      </c>
      <c r="L30" s="29"/>
    </row>
    <row r="31" spans="2:12" s="1" customFormat="1" ht="14.45" customHeight="1">
      <c r="B31" s="29"/>
      <c r="D31" s="27" t="s">
        <v>96</v>
      </c>
      <c r="J31" s="28">
        <f>J109</f>
        <v>0</v>
      </c>
      <c r="L31" s="29"/>
    </row>
    <row r="32" spans="2:12" s="1" customFormat="1" ht="25.35" customHeight="1">
      <c r="B32" s="29"/>
      <c r="D32" s="90" t="s">
        <v>36</v>
      </c>
      <c r="J32" s="62">
        <f>ROUND(J30 + J31, 2)</f>
        <v>0</v>
      </c>
      <c r="L32" s="29"/>
    </row>
    <row r="33" spans="2:12" s="1" customFormat="1" ht="6.95" customHeight="1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5" customHeight="1">
      <c r="B34" s="29"/>
      <c r="F34" s="32" t="s">
        <v>38</v>
      </c>
      <c r="I34" s="32" t="s">
        <v>37</v>
      </c>
      <c r="J34" s="32" t="s">
        <v>39</v>
      </c>
      <c r="L34" s="29"/>
    </row>
    <row r="35" spans="2:12" s="1" customFormat="1" ht="14.45" customHeight="1">
      <c r="B35" s="29"/>
      <c r="D35" s="91" t="s">
        <v>40</v>
      </c>
      <c r="E35" s="24" t="s">
        <v>41</v>
      </c>
      <c r="F35" s="92">
        <f>ROUND((SUM(BE109:BE110) + SUM(BE130:BE199)),  2)</f>
        <v>0</v>
      </c>
      <c r="I35" s="93">
        <v>0.21</v>
      </c>
      <c r="J35" s="92">
        <f>ROUND(((SUM(BE109:BE110) + SUM(BE130:BE199))*I35),  2)</f>
        <v>0</v>
      </c>
      <c r="L35" s="29"/>
    </row>
    <row r="36" spans="2:12" s="1" customFormat="1" ht="14.45" customHeight="1">
      <c r="B36" s="29"/>
      <c r="E36" s="24" t="s">
        <v>42</v>
      </c>
      <c r="F36" s="92">
        <f>ROUND((SUM(BF109:BF110) + SUM(BF130:BF199)),  2)</f>
        <v>0</v>
      </c>
      <c r="I36" s="93">
        <v>0.15</v>
      </c>
      <c r="J36" s="92">
        <f>ROUND(((SUM(BF109:BF110) + SUM(BF130:BF199))*I36),  2)</f>
        <v>0</v>
      </c>
      <c r="L36" s="29"/>
    </row>
    <row r="37" spans="2:12" s="1" customFormat="1" ht="14.45" hidden="1" customHeight="1">
      <c r="B37" s="29"/>
      <c r="E37" s="24" t="s">
        <v>43</v>
      </c>
      <c r="F37" s="92">
        <f>ROUND((SUM(BG109:BG110) + SUM(BG130:BG199)),  2)</f>
        <v>0</v>
      </c>
      <c r="I37" s="93">
        <v>0.21</v>
      </c>
      <c r="J37" s="92">
        <f>0</f>
        <v>0</v>
      </c>
      <c r="L37" s="29"/>
    </row>
    <row r="38" spans="2:12" s="1" customFormat="1" ht="14.45" hidden="1" customHeight="1">
      <c r="B38" s="29"/>
      <c r="E38" s="24" t="s">
        <v>44</v>
      </c>
      <c r="F38" s="92">
        <f>ROUND((SUM(BH109:BH110) + SUM(BH130:BH199)),  2)</f>
        <v>0</v>
      </c>
      <c r="I38" s="93">
        <v>0.15</v>
      </c>
      <c r="J38" s="92">
        <f>0</f>
        <v>0</v>
      </c>
      <c r="L38" s="29"/>
    </row>
    <row r="39" spans="2:12" s="1" customFormat="1" ht="14.45" hidden="1" customHeight="1">
      <c r="B39" s="29"/>
      <c r="E39" s="24" t="s">
        <v>45</v>
      </c>
      <c r="F39" s="92">
        <f>ROUND((SUM(BI109:BI110) + SUM(BI130:BI199)),  2)</f>
        <v>0</v>
      </c>
      <c r="I39" s="93">
        <v>0</v>
      </c>
      <c r="J39" s="92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86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29"/>
    </row>
    <row r="42" spans="2:12" s="1" customFormat="1" ht="14.45" customHeight="1">
      <c r="B42" s="29"/>
      <c r="L42" s="29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9"/>
      <c r="D50" s="38" t="s">
        <v>49</v>
      </c>
      <c r="E50" s="39"/>
      <c r="F50" s="39"/>
      <c r="G50" s="38" t="s">
        <v>50</v>
      </c>
      <c r="H50" s="39"/>
      <c r="I50" s="39"/>
      <c r="J50" s="39"/>
      <c r="K50" s="39"/>
      <c r="L50" s="29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9"/>
      <c r="D61" s="40" t="s">
        <v>51</v>
      </c>
      <c r="E61" s="31"/>
      <c r="F61" s="99" t="s">
        <v>52</v>
      </c>
      <c r="G61" s="40" t="s">
        <v>51</v>
      </c>
      <c r="H61" s="31"/>
      <c r="I61" s="31"/>
      <c r="J61" s="100" t="s">
        <v>52</v>
      </c>
      <c r="K61" s="31"/>
      <c r="L61" s="29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9"/>
      <c r="D65" s="38" t="s">
        <v>53</v>
      </c>
      <c r="E65" s="39"/>
      <c r="F65" s="39"/>
      <c r="G65" s="38" t="s">
        <v>54</v>
      </c>
      <c r="H65" s="39"/>
      <c r="I65" s="39"/>
      <c r="J65" s="39"/>
      <c r="K65" s="39"/>
      <c r="L65" s="29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9"/>
      <c r="D76" s="40" t="s">
        <v>51</v>
      </c>
      <c r="E76" s="31"/>
      <c r="F76" s="99" t="s">
        <v>52</v>
      </c>
      <c r="G76" s="40" t="s">
        <v>51</v>
      </c>
      <c r="H76" s="31"/>
      <c r="I76" s="31"/>
      <c r="J76" s="100" t="s">
        <v>52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9" t="s">
        <v>97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14</v>
      </c>
      <c r="L84" s="29"/>
    </row>
    <row r="85" spans="2:47" s="1" customFormat="1" ht="16.5" customHeight="1">
      <c r="B85" s="29"/>
      <c r="E85" s="510" t="str">
        <f>E7</f>
        <v>HEMS Znojmo</v>
      </c>
      <c r="F85" s="511"/>
      <c r="G85" s="511"/>
      <c r="H85" s="511"/>
      <c r="L85" s="29"/>
    </row>
    <row r="86" spans="2:47" s="1" customFormat="1" ht="12" customHeight="1">
      <c r="B86" s="29"/>
      <c r="C86" s="24" t="s">
        <v>93</v>
      </c>
      <c r="L86" s="29"/>
    </row>
    <row r="87" spans="2:47" s="1" customFormat="1" ht="16.5" customHeight="1">
      <c r="B87" s="29"/>
      <c r="E87" s="469" t="str">
        <f>E9</f>
        <v>D3 - Stavební připravenost heliportu</v>
      </c>
      <c r="F87" s="509"/>
      <c r="G87" s="509"/>
      <c r="H87" s="509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18</v>
      </c>
      <c r="F89" s="22" t="str">
        <f>F12</f>
        <v>Znojmo</v>
      </c>
      <c r="I89" s="24" t="s">
        <v>20</v>
      </c>
      <c r="J89" s="49" t="str">
        <f>IF(J12="","",J12)</f>
        <v>17. 7. 2022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22</v>
      </c>
      <c r="F91" s="22" t="str">
        <f>E15</f>
        <v>Nemocnice Znoujmo</v>
      </c>
      <c r="I91" s="24" t="s">
        <v>28</v>
      </c>
      <c r="J91" s="25" t="str">
        <f>E21</f>
        <v>Techniserv spol.s r.o.</v>
      </c>
      <c r="L91" s="29"/>
    </row>
    <row r="92" spans="2:47" s="1" customFormat="1" ht="15.2" customHeight="1">
      <c r="B92" s="29"/>
      <c r="C92" s="24" t="s">
        <v>26</v>
      </c>
      <c r="F92" s="22" t="str">
        <f>IF(E18="","",E18)</f>
        <v xml:space="preserve"> </v>
      </c>
      <c r="I92" s="24" t="s">
        <v>31</v>
      </c>
      <c r="J92" s="25" t="str">
        <f>E24</f>
        <v>Techniserv spol.s r.o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101" t="s">
        <v>98</v>
      </c>
      <c r="D94" s="86"/>
      <c r="E94" s="86"/>
      <c r="F94" s="86"/>
      <c r="G94" s="86"/>
      <c r="H94" s="86"/>
      <c r="I94" s="86"/>
      <c r="J94" s="102" t="s">
        <v>99</v>
      </c>
      <c r="K94" s="86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3" t="s">
        <v>100</v>
      </c>
      <c r="J96" s="62">
        <f>J130</f>
        <v>0</v>
      </c>
      <c r="L96" s="29"/>
      <c r="AU96" s="15" t="s">
        <v>101</v>
      </c>
    </row>
    <row r="97" spans="2:14" s="8" customFormat="1" ht="24.95" customHeight="1">
      <c r="B97" s="104"/>
      <c r="D97" s="105" t="s">
        <v>102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4" s="9" customFormat="1" ht="19.899999999999999" customHeight="1">
      <c r="B98" s="108"/>
      <c r="D98" s="109" t="s">
        <v>103</v>
      </c>
      <c r="E98" s="110"/>
      <c r="F98" s="110"/>
      <c r="G98" s="110"/>
      <c r="H98" s="110"/>
      <c r="I98" s="110"/>
      <c r="J98" s="111">
        <f>J132</f>
        <v>0</v>
      </c>
      <c r="L98" s="108"/>
    </row>
    <row r="99" spans="2:14" s="9" customFormat="1" ht="19.899999999999999" customHeight="1">
      <c r="B99" s="108"/>
      <c r="D99" s="109" t="s">
        <v>104</v>
      </c>
      <c r="E99" s="110"/>
      <c r="F99" s="110"/>
      <c r="G99" s="110"/>
      <c r="H99" s="110"/>
      <c r="I99" s="110"/>
      <c r="J99" s="111">
        <f>J166</f>
        <v>0</v>
      </c>
      <c r="L99" s="108"/>
    </row>
    <row r="100" spans="2:14" s="9" customFormat="1" ht="19.899999999999999" customHeight="1">
      <c r="B100" s="108"/>
      <c r="D100" s="109" t="s">
        <v>105</v>
      </c>
      <c r="E100" s="110"/>
      <c r="F100" s="110"/>
      <c r="G100" s="110"/>
      <c r="H100" s="110"/>
      <c r="I100" s="110"/>
      <c r="J100" s="111">
        <f>J170</f>
        <v>0</v>
      </c>
      <c r="L100" s="108"/>
    </row>
    <row r="101" spans="2:14" s="9" customFormat="1" ht="19.899999999999999" customHeight="1">
      <c r="B101" s="108"/>
      <c r="D101" s="109" t="s">
        <v>106</v>
      </c>
      <c r="E101" s="110"/>
      <c r="F101" s="110"/>
      <c r="G101" s="110"/>
      <c r="H101" s="110"/>
      <c r="I101" s="110"/>
      <c r="J101" s="111">
        <f>J171</f>
        <v>0</v>
      </c>
      <c r="L101" s="108"/>
    </row>
    <row r="102" spans="2:14" s="9" customFormat="1" ht="19.899999999999999" customHeight="1">
      <c r="B102" s="108"/>
      <c r="D102" s="109" t="s">
        <v>107</v>
      </c>
      <c r="E102" s="110"/>
      <c r="F102" s="110"/>
      <c r="G102" s="110"/>
      <c r="H102" s="110"/>
      <c r="I102" s="110"/>
      <c r="J102" s="111">
        <f>J183</f>
        <v>0</v>
      </c>
      <c r="L102" s="108"/>
    </row>
    <row r="103" spans="2:14" s="9" customFormat="1" ht="19.899999999999999" customHeight="1">
      <c r="B103" s="108"/>
      <c r="D103" s="109" t="s">
        <v>108</v>
      </c>
      <c r="E103" s="110"/>
      <c r="F103" s="110"/>
      <c r="G103" s="110"/>
      <c r="H103" s="110"/>
      <c r="I103" s="110"/>
      <c r="J103" s="111">
        <f>J188</f>
        <v>0</v>
      </c>
      <c r="L103" s="108"/>
    </row>
    <row r="104" spans="2:14" s="9" customFormat="1" ht="19.899999999999999" customHeight="1">
      <c r="B104" s="108"/>
      <c r="D104" s="109" t="s">
        <v>109</v>
      </c>
      <c r="E104" s="110"/>
      <c r="F104" s="110"/>
      <c r="G104" s="110"/>
      <c r="H104" s="110"/>
      <c r="I104" s="110"/>
      <c r="J104" s="111">
        <f>J194</f>
        <v>0</v>
      </c>
      <c r="L104" s="108"/>
    </row>
    <row r="105" spans="2:14" s="8" customFormat="1" ht="24.95" customHeight="1">
      <c r="B105" s="104"/>
      <c r="D105" s="105" t="s">
        <v>110</v>
      </c>
      <c r="E105" s="106"/>
      <c r="F105" s="106"/>
      <c r="G105" s="106"/>
      <c r="H105" s="106"/>
      <c r="I105" s="106"/>
      <c r="J105" s="107">
        <f>J196</f>
        <v>0</v>
      </c>
      <c r="L105" s="104"/>
    </row>
    <row r="106" spans="2:14" s="9" customFormat="1" ht="19.899999999999999" customHeight="1">
      <c r="B106" s="108"/>
      <c r="D106" s="109" t="s">
        <v>111</v>
      </c>
      <c r="E106" s="110"/>
      <c r="F106" s="110"/>
      <c r="G106" s="110"/>
      <c r="H106" s="110"/>
      <c r="I106" s="110"/>
      <c r="J106" s="111">
        <f>J197</f>
        <v>0</v>
      </c>
      <c r="L106" s="108"/>
    </row>
    <row r="107" spans="2:14" s="1" customFormat="1" ht="21.75" customHeight="1">
      <c r="B107" s="29"/>
      <c r="L107" s="29"/>
    </row>
    <row r="108" spans="2:14" s="1" customFormat="1" ht="6.95" customHeight="1">
      <c r="B108" s="29"/>
      <c r="L108" s="29"/>
    </row>
    <row r="109" spans="2:14" s="1" customFormat="1" ht="29.25" customHeight="1">
      <c r="B109" s="29"/>
      <c r="C109" s="103" t="s">
        <v>112</v>
      </c>
      <c r="J109" s="112">
        <v>0</v>
      </c>
      <c r="L109" s="29"/>
      <c r="N109" s="113" t="s">
        <v>40</v>
      </c>
    </row>
    <row r="110" spans="2:14" s="1" customFormat="1" ht="18" customHeight="1">
      <c r="B110" s="29"/>
      <c r="L110" s="29"/>
    </row>
    <row r="111" spans="2:14" s="1" customFormat="1" ht="29.25" customHeight="1">
      <c r="B111" s="29"/>
      <c r="C111" s="85" t="s">
        <v>91</v>
      </c>
      <c r="D111" s="86"/>
      <c r="E111" s="86"/>
      <c r="F111" s="86"/>
      <c r="G111" s="86"/>
      <c r="H111" s="86"/>
      <c r="I111" s="86"/>
      <c r="J111" s="87">
        <f>ROUND(J96+J109,2)</f>
        <v>0</v>
      </c>
      <c r="K111" s="86"/>
      <c r="L111" s="29"/>
    </row>
    <row r="112" spans="2:14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9"/>
    </row>
    <row r="116" spans="2:12" s="1" customFormat="1" ht="6.95" customHeight="1"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29"/>
    </row>
    <row r="117" spans="2:12" s="1" customFormat="1" ht="24.95" customHeight="1">
      <c r="B117" s="29"/>
      <c r="C117" s="19" t="s">
        <v>113</v>
      </c>
      <c r="L117" s="29"/>
    </row>
    <row r="118" spans="2:12" s="1" customFormat="1" ht="6.95" customHeight="1">
      <c r="B118" s="29"/>
      <c r="L118" s="29"/>
    </row>
    <row r="119" spans="2:12" s="1" customFormat="1" ht="12" customHeight="1">
      <c r="B119" s="29"/>
      <c r="C119" s="24" t="s">
        <v>14</v>
      </c>
      <c r="L119" s="29"/>
    </row>
    <row r="120" spans="2:12" s="1" customFormat="1" ht="16.5" customHeight="1">
      <c r="B120" s="29"/>
      <c r="E120" s="510" t="str">
        <f>E7</f>
        <v>HEMS Znojmo</v>
      </c>
      <c r="F120" s="511"/>
      <c r="G120" s="511"/>
      <c r="H120" s="511"/>
      <c r="L120" s="29"/>
    </row>
    <row r="121" spans="2:12" s="1" customFormat="1" ht="12" customHeight="1">
      <c r="B121" s="29"/>
      <c r="C121" s="24" t="s">
        <v>93</v>
      </c>
      <c r="L121" s="29"/>
    </row>
    <row r="122" spans="2:12" s="1" customFormat="1" ht="16.5" customHeight="1">
      <c r="B122" s="29"/>
      <c r="E122" s="469" t="str">
        <f>E9</f>
        <v>D3 - Stavební připravenost heliportu</v>
      </c>
      <c r="F122" s="509"/>
      <c r="G122" s="509"/>
      <c r="H122" s="509"/>
      <c r="L122" s="29"/>
    </row>
    <row r="123" spans="2:12" s="1" customFormat="1" ht="6.95" customHeight="1">
      <c r="B123" s="29"/>
      <c r="L123" s="29"/>
    </row>
    <row r="124" spans="2:12" s="1" customFormat="1" ht="12" customHeight="1">
      <c r="B124" s="29"/>
      <c r="C124" s="24" t="s">
        <v>18</v>
      </c>
      <c r="F124" s="22" t="str">
        <f>F12</f>
        <v>Znojmo</v>
      </c>
      <c r="I124" s="24" t="s">
        <v>20</v>
      </c>
      <c r="J124" s="49" t="str">
        <f>IF(J12="","",J12)</f>
        <v>17. 7. 2022</v>
      </c>
      <c r="L124" s="29"/>
    </row>
    <row r="125" spans="2:12" s="1" customFormat="1" ht="6.95" customHeight="1">
      <c r="B125" s="29"/>
      <c r="L125" s="29"/>
    </row>
    <row r="126" spans="2:12" s="1" customFormat="1" ht="15.2" customHeight="1">
      <c r="B126" s="29"/>
      <c r="C126" s="24" t="s">
        <v>22</v>
      </c>
      <c r="F126" s="22" t="str">
        <f>E15</f>
        <v>Nemocnice Znoujmo</v>
      </c>
      <c r="I126" s="24" t="s">
        <v>28</v>
      </c>
      <c r="J126" s="25" t="str">
        <f>E21</f>
        <v>Techniserv spol.s r.o.</v>
      </c>
      <c r="L126" s="29"/>
    </row>
    <row r="127" spans="2:12" s="1" customFormat="1" ht="15.2" customHeight="1">
      <c r="B127" s="29"/>
      <c r="C127" s="24" t="s">
        <v>26</v>
      </c>
      <c r="F127" s="22" t="str">
        <f>IF(E18="","",E18)</f>
        <v xml:space="preserve"> </v>
      </c>
      <c r="I127" s="24" t="s">
        <v>31</v>
      </c>
      <c r="J127" s="25" t="str">
        <f>E24</f>
        <v>Techniserv spol.s r.o</v>
      </c>
      <c r="L127" s="29"/>
    </row>
    <row r="128" spans="2:12" s="1" customFormat="1" ht="10.35" customHeight="1">
      <c r="B128" s="29"/>
      <c r="L128" s="29"/>
    </row>
    <row r="129" spans="2:65" s="10" customFormat="1" ht="29.25" customHeight="1">
      <c r="B129" s="114"/>
      <c r="C129" s="115" t="s">
        <v>114</v>
      </c>
      <c r="D129" s="116" t="s">
        <v>61</v>
      </c>
      <c r="E129" s="116" t="s">
        <v>57</v>
      </c>
      <c r="F129" s="116" t="s">
        <v>58</v>
      </c>
      <c r="G129" s="116" t="s">
        <v>115</v>
      </c>
      <c r="H129" s="116" t="s">
        <v>116</v>
      </c>
      <c r="I129" s="116" t="s">
        <v>117</v>
      </c>
      <c r="J129" s="116" t="s">
        <v>99</v>
      </c>
      <c r="K129" s="117" t="s">
        <v>118</v>
      </c>
      <c r="L129" s="114"/>
      <c r="M129" s="55" t="s">
        <v>1</v>
      </c>
      <c r="N129" s="56" t="s">
        <v>40</v>
      </c>
      <c r="O129" s="56" t="s">
        <v>119</v>
      </c>
      <c r="P129" s="56" t="s">
        <v>120</v>
      </c>
      <c r="Q129" s="56" t="s">
        <v>121</v>
      </c>
      <c r="R129" s="56" t="s">
        <v>122</v>
      </c>
      <c r="S129" s="56" t="s">
        <v>123</v>
      </c>
      <c r="T129" s="57" t="s">
        <v>124</v>
      </c>
    </row>
    <row r="130" spans="2:65" s="1" customFormat="1" ht="22.9" customHeight="1">
      <c r="B130" s="29"/>
      <c r="C130" s="60" t="s">
        <v>125</v>
      </c>
      <c r="J130" s="118">
        <f>BK130</f>
        <v>0</v>
      </c>
      <c r="L130" s="29"/>
      <c r="M130" s="58"/>
      <c r="N130" s="50"/>
      <c r="O130" s="50"/>
      <c r="P130" s="119">
        <f>P131+P196</f>
        <v>286.18837400000001</v>
      </c>
      <c r="Q130" s="50"/>
      <c r="R130" s="119">
        <f>R131+R196</f>
        <v>87.600628799999981</v>
      </c>
      <c r="S130" s="50"/>
      <c r="T130" s="120">
        <f>T131+T196</f>
        <v>189.61967999999999</v>
      </c>
      <c r="AT130" s="15" t="s">
        <v>75</v>
      </c>
      <c r="AU130" s="15" t="s">
        <v>101</v>
      </c>
      <c r="BK130" s="121">
        <f>BK131+BK196</f>
        <v>0</v>
      </c>
    </row>
    <row r="131" spans="2:65" s="11" customFormat="1" ht="25.9" customHeight="1">
      <c r="B131" s="122"/>
      <c r="D131" s="123" t="s">
        <v>75</v>
      </c>
      <c r="E131" s="124" t="s">
        <v>126</v>
      </c>
      <c r="F131" s="124" t="s">
        <v>127</v>
      </c>
      <c r="J131" s="125">
        <f>BK131</f>
        <v>0</v>
      </c>
      <c r="L131" s="122"/>
      <c r="M131" s="126"/>
      <c r="P131" s="127">
        <f>P132+P166+P170+P171+P183+P188+P194</f>
        <v>282.52963399999999</v>
      </c>
      <c r="R131" s="127">
        <f>R132+R166+R170+R171+R183+R188+R194</f>
        <v>87.594906599999987</v>
      </c>
      <c r="T131" s="128">
        <f>T132+T166+T170+T171+T183+T188+T194</f>
        <v>189.61967999999999</v>
      </c>
      <c r="AR131" s="123" t="s">
        <v>84</v>
      </c>
      <c r="AT131" s="129" t="s">
        <v>75</v>
      </c>
      <c r="AU131" s="129" t="s">
        <v>76</v>
      </c>
      <c r="AY131" s="123" t="s">
        <v>128</v>
      </c>
      <c r="BK131" s="130">
        <f>BK132+BK166+BK170+BK171+BK183+BK188+BK194</f>
        <v>0</v>
      </c>
    </row>
    <row r="132" spans="2:65" s="11" customFormat="1" ht="22.9" customHeight="1">
      <c r="B132" s="122"/>
      <c r="D132" s="123" t="s">
        <v>75</v>
      </c>
      <c r="E132" s="131" t="s">
        <v>84</v>
      </c>
      <c r="F132" s="131" t="s">
        <v>129</v>
      </c>
      <c r="J132" s="132">
        <f>BK132</f>
        <v>0</v>
      </c>
      <c r="L132" s="122"/>
      <c r="M132" s="126"/>
      <c r="P132" s="127">
        <f>SUM(P133:P165)</f>
        <v>158.17010399999998</v>
      </c>
      <c r="R132" s="127">
        <f>SUM(R133:R165)</f>
        <v>1.573E-3</v>
      </c>
      <c r="T132" s="128">
        <f>SUM(T133:T165)</f>
        <v>189.39</v>
      </c>
      <c r="AR132" s="123" t="s">
        <v>84</v>
      </c>
      <c r="AT132" s="129" t="s">
        <v>75</v>
      </c>
      <c r="AU132" s="129" t="s">
        <v>84</v>
      </c>
      <c r="AY132" s="123" t="s">
        <v>128</v>
      </c>
      <c r="BK132" s="130">
        <f>SUM(BK133:BK165)</f>
        <v>0</v>
      </c>
    </row>
    <row r="133" spans="2:65" s="1" customFormat="1" ht="24.2" customHeight="1">
      <c r="B133" s="133"/>
      <c r="C133" s="134" t="s">
        <v>130</v>
      </c>
      <c r="D133" s="134" t="s">
        <v>131</v>
      </c>
      <c r="E133" s="135" t="s">
        <v>132</v>
      </c>
      <c r="F133" s="136" t="s">
        <v>133</v>
      </c>
      <c r="G133" s="137" t="s">
        <v>134</v>
      </c>
      <c r="H133" s="138">
        <v>2.5</v>
      </c>
      <c r="I133" s="139"/>
      <c r="J133" s="139">
        <f>ROUND(I133*H133,2)</f>
        <v>0</v>
      </c>
      <c r="K133" s="136" t="s">
        <v>135</v>
      </c>
      <c r="L133" s="29"/>
      <c r="M133" s="140" t="s">
        <v>1</v>
      </c>
      <c r="N133" s="113" t="s">
        <v>41</v>
      </c>
      <c r="O133" s="141">
        <v>0.41</v>
      </c>
      <c r="P133" s="141">
        <f>O133*H133</f>
        <v>1.0249999999999999</v>
      </c>
      <c r="Q133" s="141">
        <v>0</v>
      </c>
      <c r="R133" s="141">
        <f>Q133*H133</f>
        <v>0</v>
      </c>
      <c r="S133" s="141">
        <v>0.26</v>
      </c>
      <c r="T133" s="142">
        <f>S133*H133</f>
        <v>0.65</v>
      </c>
      <c r="AR133" s="143" t="s">
        <v>136</v>
      </c>
      <c r="AT133" s="143" t="s">
        <v>131</v>
      </c>
      <c r="AU133" s="143" t="s">
        <v>86</v>
      </c>
      <c r="AY133" s="15" t="s">
        <v>128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84</v>
      </c>
      <c r="BK133" s="144">
        <f>ROUND(I133*H133,2)</f>
        <v>0</v>
      </c>
      <c r="BL133" s="15" t="s">
        <v>136</v>
      </c>
      <c r="BM133" s="143" t="s">
        <v>137</v>
      </c>
    </row>
    <row r="134" spans="2:65" s="1" customFormat="1" ht="33" customHeight="1">
      <c r="B134" s="133"/>
      <c r="C134" s="134" t="s">
        <v>8</v>
      </c>
      <c r="D134" s="134" t="s">
        <v>131</v>
      </c>
      <c r="E134" s="135" t="s">
        <v>138</v>
      </c>
      <c r="F134" s="136" t="s">
        <v>139</v>
      </c>
      <c r="G134" s="137" t="s">
        <v>134</v>
      </c>
      <c r="H134" s="138">
        <v>169</v>
      </c>
      <c r="I134" s="139"/>
      <c r="J134" s="139">
        <f>ROUND(I134*H134,2)</f>
        <v>0</v>
      </c>
      <c r="K134" s="136" t="s">
        <v>135</v>
      </c>
      <c r="L134" s="29"/>
      <c r="M134" s="140" t="s">
        <v>1</v>
      </c>
      <c r="N134" s="113" t="s">
        <v>41</v>
      </c>
      <c r="O134" s="141">
        <v>0.20100000000000001</v>
      </c>
      <c r="P134" s="141">
        <f>O134*H134</f>
        <v>33.969000000000001</v>
      </c>
      <c r="Q134" s="141">
        <v>0</v>
      </c>
      <c r="R134" s="141">
        <f>Q134*H134</f>
        <v>0</v>
      </c>
      <c r="S134" s="141">
        <v>0.57999999999999996</v>
      </c>
      <c r="T134" s="142">
        <f>S134*H134</f>
        <v>98.02</v>
      </c>
      <c r="AR134" s="143" t="s">
        <v>136</v>
      </c>
      <c r="AT134" s="143" t="s">
        <v>131</v>
      </c>
      <c r="AU134" s="143" t="s">
        <v>86</v>
      </c>
      <c r="AY134" s="15" t="s">
        <v>128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84</v>
      </c>
      <c r="BK134" s="144">
        <f>ROUND(I134*H134,2)</f>
        <v>0</v>
      </c>
      <c r="BL134" s="15" t="s">
        <v>136</v>
      </c>
      <c r="BM134" s="143" t="s">
        <v>140</v>
      </c>
    </row>
    <row r="135" spans="2:65" s="12" customFormat="1">
      <c r="B135" s="145"/>
      <c r="D135" s="146" t="s">
        <v>141</v>
      </c>
      <c r="E135" s="147" t="s">
        <v>1</v>
      </c>
      <c r="F135" s="148" t="s">
        <v>142</v>
      </c>
      <c r="H135" s="149">
        <v>169</v>
      </c>
      <c r="L135" s="145"/>
      <c r="M135" s="150"/>
      <c r="T135" s="151"/>
      <c r="AT135" s="147" t="s">
        <v>141</v>
      </c>
      <c r="AU135" s="147" t="s">
        <v>86</v>
      </c>
      <c r="AV135" s="12" t="s">
        <v>86</v>
      </c>
      <c r="AW135" s="12" t="s">
        <v>30</v>
      </c>
      <c r="AX135" s="12" t="s">
        <v>84</v>
      </c>
      <c r="AY135" s="147" t="s">
        <v>128</v>
      </c>
    </row>
    <row r="136" spans="2:65" s="1" customFormat="1" ht="33" customHeight="1">
      <c r="B136" s="133"/>
      <c r="C136" s="134" t="s">
        <v>143</v>
      </c>
      <c r="D136" s="134" t="s">
        <v>131</v>
      </c>
      <c r="E136" s="135" t="s">
        <v>144</v>
      </c>
      <c r="F136" s="136" t="s">
        <v>145</v>
      </c>
      <c r="G136" s="137" t="s">
        <v>134</v>
      </c>
      <c r="H136" s="138">
        <v>144</v>
      </c>
      <c r="I136" s="139"/>
      <c r="J136" s="139">
        <f>ROUND(I136*H136,2)</f>
        <v>0</v>
      </c>
      <c r="K136" s="136" t="s">
        <v>135</v>
      </c>
      <c r="L136" s="29"/>
      <c r="M136" s="140" t="s">
        <v>1</v>
      </c>
      <c r="N136" s="113" t="s">
        <v>41</v>
      </c>
      <c r="O136" s="141">
        <v>0.52200000000000002</v>
      </c>
      <c r="P136" s="141">
        <f>O136*H136</f>
        <v>75.168000000000006</v>
      </c>
      <c r="Q136" s="141">
        <v>0</v>
      </c>
      <c r="R136" s="141">
        <f>Q136*H136</f>
        <v>0</v>
      </c>
      <c r="S136" s="141">
        <v>0.63</v>
      </c>
      <c r="T136" s="142">
        <f>S136*H136</f>
        <v>90.72</v>
      </c>
      <c r="AR136" s="143" t="s">
        <v>136</v>
      </c>
      <c r="AT136" s="143" t="s">
        <v>131</v>
      </c>
      <c r="AU136" s="143" t="s">
        <v>86</v>
      </c>
      <c r="AY136" s="15" t="s">
        <v>128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84</v>
      </c>
      <c r="BK136" s="144">
        <f>ROUND(I136*H136,2)</f>
        <v>0</v>
      </c>
      <c r="BL136" s="15" t="s">
        <v>136</v>
      </c>
      <c r="BM136" s="143" t="s">
        <v>146</v>
      </c>
    </row>
    <row r="137" spans="2:65" s="1" customFormat="1" ht="24.2" customHeight="1">
      <c r="B137" s="133"/>
      <c r="C137" s="134" t="s">
        <v>147</v>
      </c>
      <c r="D137" s="134" t="s">
        <v>131</v>
      </c>
      <c r="E137" s="135" t="s">
        <v>148</v>
      </c>
      <c r="F137" s="136" t="s">
        <v>149</v>
      </c>
      <c r="G137" s="137" t="s">
        <v>134</v>
      </c>
      <c r="H137" s="138">
        <v>84</v>
      </c>
      <c r="I137" s="139"/>
      <c r="J137" s="139">
        <f>ROUND(I137*H137,2)</f>
        <v>0</v>
      </c>
      <c r="K137" s="136" t="s">
        <v>135</v>
      </c>
      <c r="L137" s="29"/>
      <c r="M137" s="140" t="s">
        <v>1</v>
      </c>
      <c r="N137" s="113" t="s">
        <v>41</v>
      </c>
      <c r="O137" s="141">
        <v>2.5999999999999999E-2</v>
      </c>
      <c r="P137" s="141">
        <f>O137*H137</f>
        <v>2.1839999999999997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136</v>
      </c>
      <c r="AT137" s="143" t="s">
        <v>131</v>
      </c>
      <c r="AU137" s="143" t="s">
        <v>86</v>
      </c>
      <c r="AY137" s="15" t="s">
        <v>128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84</v>
      </c>
      <c r="BK137" s="144">
        <f>ROUND(I137*H137,2)</f>
        <v>0</v>
      </c>
      <c r="BL137" s="15" t="s">
        <v>136</v>
      </c>
      <c r="BM137" s="143" t="s">
        <v>150</v>
      </c>
    </row>
    <row r="138" spans="2:65" s="12" customFormat="1">
      <c r="B138" s="145"/>
      <c r="D138" s="146" t="s">
        <v>141</v>
      </c>
      <c r="E138" s="147" t="s">
        <v>1</v>
      </c>
      <c r="F138" s="148" t="s">
        <v>151</v>
      </c>
      <c r="H138" s="149">
        <v>50</v>
      </c>
      <c r="L138" s="145"/>
      <c r="M138" s="150"/>
      <c r="T138" s="151"/>
      <c r="AT138" s="147" t="s">
        <v>141</v>
      </c>
      <c r="AU138" s="147" t="s">
        <v>86</v>
      </c>
      <c r="AV138" s="12" t="s">
        <v>86</v>
      </c>
      <c r="AW138" s="12" t="s">
        <v>30</v>
      </c>
      <c r="AX138" s="12" t="s">
        <v>76</v>
      </c>
      <c r="AY138" s="147" t="s">
        <v>128</v>
      </c>
    </row>
    <row r="139" spans="2:65" s="12" customFormat="1">
      <c r="B139" s="145"/>
      <c r="D139" s="146" t="s">
        <v>141</v>
      </c>
      <c r="E139" s="147" t="s">
        <v>1</v>
      </c>
      <c r="F139" s="148" t="s">
        <v>152</v>
      </c>
      <c r="H139" s="149">
        <v>34</v>
      </c>
      <c r="L139" s="145"/>
      <c r="M139" s="150"/>
      <c r="T139" s="151"/>
      <c r="AT139" s="147" t="s">
        <v>141</v>
      </c>
      <c r="AU139" s="147" t="s">
        <v>86</v>
      </c>
      <c r="AV139" s="12" t="s">
        <v>86</v>
      </c>
      <c r="AW139" s="12" t="s">
        <v>30</v>
      </c>
      <c r="AX139" s="12" t="s">
        <v>76</v>
      </c>
      <c r="AY139" s="147" t="s">
        <v>128</v>
      </c>
    </row>
    <row r="140" spans="2:65" s="13" customFormat="1">
      <c r="B140" s="152"/>
      <c r="D140" s="146" t="s">
        <v>141</v>
      </c>
      <c r="E140" s="153" t="s">
        <v>1</v>
      </c>
      <c r="F140" s="154" t="s">
        <v>153</v>
      </c>
      <c r="H140" s="155">
        <v>84</v>
      </c>
      <c r="L140" s="152"/>
      <c r="M140" s="156"/>
      <c r="T140" s="157"/>
      <c r="AT140" s="153" t="s">
        <v>141</v>
      </c>
      <c r="AU140" s="153" t="s">
        <v>86</v>
      </c>
      <c r="AV140" s="13" t="s">
        <v>136</v>
      </c>
      <c r="AW140" s="13" t="s">
        <v>30</v>
      </c>
      <c r="AX140" s="13" t="s">
        <v>84</v>
      </c>
      <c r="AY140" s="153" t="s">
        <v>128</v>
      </c>
    </row>
    <row r="141" spans="2:65" s="1" customFormat="1" ht="33" customHeight="1">
      <c r="B141" s="133"/>
      <c r="C141" s="134" t="s">
        <v>154</v>
      </c>
      <c r="D141" s="134" t="s">
        <v>131</v>
      </c>
      <c r="E141" s="135" t="s">
        <v>155</v>
      </c>
      <c r="F141" s="136" t="s">
        <v>156</v>
      </c>
      <c r="G141" s="137" t="s">
        <v>157</v>
      </c>
      <c r="H141" s="138">
        <v>22.4</v>
      </c>
      <c r="I141" s="139"/>
      <c r="J141" s="139">
        <f>ROUND(I141*H141,2)</f>
        <v>0</v>
      </c>
      <c r="K141" s="136" t="s">
        <v>135</v>
      </c>
      <c r="L141" s="29"/>
      <c r="M141" s="140" t="s">
        <v>1</v>
      </c>
      <c r="N141" s="113" t="s">
        <v>41</v>
      </c>
      <c r="O141" s="141">
        <v>0.58499999999999996</v>
      </c>
      <c r="P141" s="141">
        <f>O141*H141</f>
        <v>13.103999999999999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136</v>
      </c>
      <c r="AT141" s="143" t="s">
        <v>131</v>
      </c>
      <c r="AU141" s="143" t="s">
        <v>86</v>
      </c>
      <c r="AY141" s="15" t="s">
        <v>128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84</v>
      </c>
      <c r="BK141" s="144">
        <f>ROUND(I141*H141,2)</f>
        <v>0</v>
      </c>
      <c r="BL141" s="15" t="s">
        <v>136</v>
      </c>
      <c r="BM141" s="143" t="s">
        <v>158</v>
      </c>
    </row>
    <row r="142" spans="2:65" s="12" customFormat="1">
      <c r="B142" s="145"/>
      <c r="D142" s="146" t="s">
        <v>141</v>
      </c>
      <c r="E142" s="147" t="s">
        <v>1</v>
      </c>
      <c r="F142" s="148" t="s">
        <v>159</v>
      </c>
      <c r="H142" s="149">
        <v>15.6</v>
      </c>
      <c r="L142" s="145"/>
      <c r="M142" s="150"/>
      <c r="T142" s="151"/>
      <c r="AT142" s="147" t="s">
        <v>141</v>
      </c>
      <c r="AU142" s="147" t="s">
        <v>86</v>
      </c>
      <c r="AV142" s="12" t="s">
        <v>86</v>
      </c>
      <c r="AW142" s="12" t="s">
        <v>30</v>
      </c>
      <c r="AX142" s="12" t="s">
        <v>76</v>
      </c>
      <c r="AY142" s="147" t="s">
        <v>128</v>
      </c>
    </row>
    <row r="143" spans="2:65" s="12" customFormat="1">
      <c r="B143" s="145"/>
      <c r="D143" s="146" t="s">
        <v>141</v>
      </c>
      <c r="E143" s="147" t="s">
        <v>1</v>
      </c>
      <c r="F143" s="148" t="s">
        <v>160</v>
      </c>
      <c r="H143" s="149">
        <v>6.8</v>
      </c>
      <c r="L143" s="145"/>
      <c r="M143" s="150"/>
      <c r="T143" s="151"/>
      <c r="AT143" s="147" t="s">
        <v>141</v>
      </c>
      <c r="AU143" s="147" t="s">
        <v>86</v>
      </c>
      <c r="AV143" s="12" t="s">
        <v>86</v>
      </c>
      <c r="AW143" s="12" t="s">
        <v>30</v>
      </c>
      <c r="AX143" s="12" t="s">
        <v>76</v>
      </c>
      <c r="AY143" s="147" t="s">
        <v>128</v>
      </c>
    </row>
    <row r="144" spans="2:65" s="13" customFormat="1">
      <c r="B144" s="152"/>
      <c r="D144" s="146" t="s">
        <v>141</v>
      </c>
      <c r="E144" s="153" t="s">
        <v>1</v>
      </c>
      <c r="F144" s="154" t="s">
        <v>153</v>
      </c>
      <c r="H144" s="155">
        <v>22.4</v>
      </c>
      <c r="L144" s="152"/>
      <c r="M144" s="156"/>
      <c r="T144" s="157"/>
      <c r="AT144" s="153" t="s">
        <v>141</v>
      </c>
      <c r="AU144" s="153" t="s">
        <v>86</v>
      </c>
      <c r="AV144" s="13" t="s">
        <v>136</v>
      </c>
      <c r="AW144" s="13" t="s">
        <v>30</v>
      </c>
      <c r="AX144" s="13" t="s">
        <v>84</v>
      </c>
      <c r="AY144" s="153" t="s">
        <v>128</v>
      </c>
    </row>
    <row r="145" spans="2:65" s="1" customFormat="1" ht="37.9" customHeight="1">
      <c r="B145" s="133"/>
      <c r="C145" s="134" t="s">
        <v>161</v>
      </c>
      <c r="D145" s="134" t="s">
        <v>131</v>
      </c>
      <c r="E145" s="135" t="s">
        <v>162</v>
      </c>
      <c r="F145" s="136" t="s">
        <v>163</v>
      </c>
      <c r="G145" s="137" t="s">
        <v>157</v>
      </c>
      <c r="H145" s="138">
        <v>0.87</v>
      </c>
      <c r="I145" s="139"/>
      <c r="J145" s="139">
        <f>ROUND(I145*H145,2)</f>
        <v>0</v>
      </c>
      <c r="K145" s="136" t="s">
        <v>135</v>
      </c>
      <c r="L145" s="29"/>
      <c r="M145" s="140" t="s">
        <v>1</v>
      </c>
      <c r="N145" s="113" t="s">
        <v>41</v>
      </c>
      <c r="O145" s="141">
        <v>9.9000000000000005E-2</v>
      </c>
      <c r="P145" s="141">
        <f>O145*H145</f>
        <v>8.6129999999999998E-2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136</v>
      </c>
      <c r="AT145" s="143" t="s">
        <v>131</v>
      </c>
      <c r="AU145" s="143" t="s">
        <v>86</v>
      </c>
      <c r="AY145" s="15" t="s">
        <v>128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84</v>
      </c>
      <c r="BK145" s="144">
        <f>ROUND(I145*H145,2)</f>
        <v>0</v>
      </c>
      <c r="BL145" s="15" t="s">
        <v>136</v>
      </c>
      <c r="BM145" s="143" t="s">
        <v>164</v>
      </c>
    </row>
    <row r="146" spans="2:65" s="12" customFormat="1">
      <c r="B146" s="145"/>
      <c r="D146" s="146" t="s">
        <v>141</v>
      </c>
      <c r="E146" s="147" t="s">
        <v>1</v>
      </c>
      <c r="F146" s="148" t="s">
        <v>165</v>
      </c>
      <c r="H146" s="149">
        <v>0.87</v>
      </c>
      <c r="L146" s="145"/>
      <c r="M146" s="150"/>
      <c r="T146" s="151"/>
      <c r="AT146" s="147" t="s">
        <v>141</v>
      </c>
      <c r="AU146" s="147" t="s">
        <v>86</v>
      </c>
      <c r="AV146" s="12" t="s">
        <v>86</v>
      </c>
      <c r="AW146" s="12" t="s">
        <v>30</v>
      </c>
      <c r="AX146" s="12" t="s">
        <v>84</v>
      </c>
      <c r="AY146" s="147" t="s">
        <v>128</v>
      </c>
    </row>
    <row r="147" spans="2:65" s="1" customFormat="1" ht="37.9" customHeight="1">
      <c r="B147" s="133"/>
      <c r="C147" s="134" t="s">
        <v>166</v>
      </c>
      <c r="D147" s="134" t="s">
        <v>131</v>
      </c>
      <c r="E147" s="135" t="s">
        <v>167</v>
      </c>
      <c r="F147" s="136" t="s">
        <v>168</v>
      </c>
      <c r="G147" s="137" t="s">
        <v>157</v>
      </c>
      <c r="H147" s="138">
        <v>8.6999999999999993</v>
      </c>
      <c r="I147" s="139"/>
      <c r="J147" s="139">
        <f>ROUND(I147*H147,2)</f>
        <v>0</v>
      </c>
      <c r="K147" s="136" t="s">
        <v>135</v>
      </c>
      <c r="L147" s="29"/>
      <c r="M147" s="140" t="s">
        <v>1</v>
      </c>
      <c r="N147" s="113" t="s">
        <v>41</v>
      </c>
      <c r="O147" s="141">
        <v>6.0000000000000001E-3</v>
      </c>
      <c r="P147" s="141">
        <f>O147*H147</f>
        <v>5.2199999999999996E-2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136</v>
      </c>
      <c r="AT147" s="143" t="s">
        <v>131</v>
      </c>
      <c r="AU147" s="143" t="s">
        <v>86</v>
      </c>
      <c r="AY147" s="15" t="s">
        <v>128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84</v>
      </c>
      <c r="BK147" s="144">
        <f>ROUND(I147*H147,2)</f>
        <v>0</v>
      </c>
      <c r="BL147" s="15" t="s">
        <v>136</v>
      </c>
      <c r="BM147" s="143" t="s">
        <v>169</v>
      </c>
    </row>
    <row r="148" spans="2:65" s="12" customFormat="1">
      <c r="B148" s="145"/>
      <c r="D148" s="146" t="s">
        <v>141</v>
      </c>
      <c r="F148" s="148" t="s">
        <v>170</v>
      </c>
      <c r="H148" s="149">
        <v>8.6999999999999993</v>
      </c>
      <c r="L148" s="145"/>
      <c r="M148" s="150"/>
      <c r="T148" s="151"/>
      <c r="AT148" s="147" t="s">
        <v>141</v>
      </c>
      <c r="AU148" s="147" t="s">
        <v>86</v>
      </c>
      <c r="AV148" s="12" t="s">
        <v>86</v>
      </c>
      <c r="AW148" s="12" t="s">
        <v>3</v>
      </c>
      <c r="AX148" s="12" t="s">
        <v>84</v>
      </c>
      <c r="AY148" s="147" t="s">
        <v>128</v>
      </c>
    </row>
    <row r="149" spans="2:65" s="1" customFormat="1" ht="16.5" customHeight="1">
      <c r="B149" s="133"/>
      <c r="C149" s="134" t="s">
        <v>171</v>
      </c>
      <c r="D149" s="134" t="s">
        <v>131</v>
      </c>
      <c r="E149" s="135" t="s">
        <v>172</v>
      </c>
      <c r="F149" s="136" t="s">
        <v>173</v>
      </c>
      <c r="G149" s="137" t="s">
        <v>157</v>
      </c>
      <c r="H149" s="138">
        <v>0.87</v>
      </c>
      <c r="I149" s="139"/>
      <c r="J149" s="139">
        <f>ROUND(I149*H149,2)</f>
        <v>0</v>
      </c>
      <c r="K149" s="136" t="s">
        <v>1</v>
      </c>
      <c r="L149" s="29"/>
      <c r="M149" s="140" t="s">
        <v>1</v>
      </c>
      <c r="N149" s="113" t="s">
        <v>41</v>
      </c>
      <c r="O149" s="141">
        <v>8.9999999999999993E-3</v>
      </c>
      <c r="P149" s="141">
        <f>O149*H149</f>
        <v>7.8300000000000002E-3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136</v>
      </c>
      <c r="AT149" s="143" t="s">
        <v>131</v>
      </c>
      <c r="AU149" s="143" t="s">
        <v>86</v>
      </c>
      <c r="AY149" s="15" t="s">
        <v>128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84</v>
      </c>
      <c r="BK149" s="144">
        <f>ROUND(I149*H149,2)</f>
        <v>0</v>
      </c>
      <c r="BL149" s="15" t="s">
        <v>136</v>
      </c>
      <c r="BM149" s="143" t="s">
        <v>174</v>
      </c>
    </row>
    <row r="150" spans="2:65" s="1" customFormat="1" ht="24.2" customHeight="1">
      <c r="B150" s="133"/>
      <c r="C150" s="134" t="s">
        <v>175</v>
      </c>
      <c r="D150" s="134" t="s">
        <v>131</v>
      </c>
      <c r="E150" s="135" t="s">
        <v>176</v>
      </c>
      <c r="F150" s="136" t="s">
        <v>177</v>
      </c>
      <c r="G150" s="137" t="s">
        <v>178</v>
      </c>
      <c r="H150" s="138">
        <v>1.5660000000000001</v>
      </c>
      <c r="I150" s="139"/>
      <c r="J150" s="139">
        <f>ROUND(I150*H150,2)</f>
        <v>0</v>
      </c>
      <c r="K150" s="136" t="s">
        <v>135</v>
      </c>
      <c r="L150" s="29"/>
      <c r="M150" s="140" t="s">
        <v>1</v>
      </c>
      <c r="N150" s="113" t="s">
        <v>41</v>
      </c>
      <c r="O150" s="141">
        <v>0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136</v>
      </c>
      <c r="AT150" s="143" t="s">
        <v>131</v>
      </c>
      <c r="AU150" s="143" t="s">
        <v>86</v>
      </c>
      <c r="AY150" s="15" t="s">
        <v>128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5" t="s">
        <v>84</v>
      </c>
      <c r="BK150" s="144">
        <f>ROUND(I150*H150,2)</f>
        <v>0</v>
      </c>
      <c r="BL150" s="15" t="s">
        <v>136</v>
      </c>
      <c r="BM150" s="143" t="s">
        <v>179</v>
      </c>
    </row>
    <row r="151" spans="2:65" s="12" customFormat="1">
      <c r="B151" s="145"/>
      <c r="D151" s="146" t="s">
        <v>141</v>
      </c>
      <c r="F151" s="148" t="s">
        <v>180</v>
      </c>
      <c r="H151" s="149">
        <v>1.5660000000000001</v>
      </c>
      <c r="L151" s="145"/>
      <c r="M151" s="150"/>
      <c r="T151" s="151"/>
      <c r="AT151" s="147" t="s">
        <v>141</v>
      </c>
      <c r="AU151" s="147" t="s">
        <v>86</v>
      </c>
      <c r="AV151" s="12" t="s">
        <v>86</v>
      </c>
      <c r="AW151" s="12" t="s">
        <v>3</v>
      </c>
      <c r="AX151" s="12" t="s">
        <v>84</v>
      </c>
      <c r="AY151" s="147" t="s">
        <v>128</v>
      </c>
    </row>
    <row r="152" spans="2:65" s="1" customFormat="1" ht="24.2" customHeight="1">
      <c r="B152" s="133"/>
      <c r="C152" s="134" t="s">
        <v>181</v>
      </c>
      <c r="D152" s="134" t="s">
        <v>131</v>
      </c>
      <c r="E152" s="135" t="s">
        <v>182</v>
      </c>
      <c r="F152" s="136" t="s">
        <v>183</v>
      </c>
      <c r="G152" s="137" t="s">
        <v>157</v>
      </c>
      <c r="H152" s="138">
        <v>18.931999999999999</v>
      </c>
      <c r="I152" s="139"/>
      <c r="J152" s="139">
        <f>ROUND(I152*H152,2)</f>
        <v>0</v>
      </c>
      <c r="K152" s="136" t="s">
        <v>1</v>
      </c>
      <c r="L152" s="29"/>
      <c r="M152" s="140" t="s">
        <v>1</v>
      </c>
      <c r="N152" s="113" t="s">
        <v>41</v>
      </c>
      <c r="O152" s="141">
        <v>0.63200000000000001</v>
      </c>
      <c r="P152" s="141">
        <f>O152*H152</f>
        <v>11.965024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136</v>
      </c>
      <c r="AT152" s="143" t="s">
        <v>131</v>
      </c>
      <c r="AU152" s="143" t="s">
        <v>86</v>
      </c>
      <c r="AY152" s="15" t="s">
        <v>128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84</v>
      </c>
      <c r="BK152" s="144">
        <f>ROUND(I152*H152,2)</f>
        <v>0</v>
      </c>
      <c r="BL152" s="15" t="s">
        <v>136</v>
      </c>
      <c r="BM152" s="143" t="s">
        <v>184</v>
      </c>
    </row>
    <row r="153" spans="2:65" s="12" customFormat="1">
      <c r="B153" s="145"/>
      <c r="D153" s="146" t="s">
        <v>141</v>
      </c>
      <c r="E153" s="147" t="s">
        <v>1</v>
      </c>
      <c r="F153" s="148" t="s">
        <v>159</v>
      </c>
      <c r="H153" s="149">
        <v>15.6</v>
      </c>
      <c r="L153" s="145"/>
      <c r="M153" s="150"/>
      <c r="T153" s="151"/>
      <c r="AT153" s="147" t="s">
        <v>141</v>
      </c>
      <c r="AU153" s="147" t="s">
        <v>86</v>
      </c>
      <c r="AV153" s="12" t="s">
        <v>86</v>
      </c>
      <c r="AW153" s="12" t="s">
        <v>30</v>
      </c>
      <c r="AX153" s="12" t="s">
        <v>76</v>
      </c>
      <c r="AY153" s="147" t="s">
        <v>128</v>
      </c>
    </row>
    <row r="154" spans="2:65" s="12" customFormat="1">
      <c r="B154" s="145"/>
      <c r="D154" s="146" t="s">
        <v>141</v>
      </c>
      <c r="E154" s="147" t="s">
        <v>1</v>
      </c>
      <c r="F154" s="148" t="s">
        <v>185</v>
      </c>
      <c r="H154" s="149">
        <v>3.3319999999999999</v>
      </c>
      <c r="L154" s="145"/>
      <c r="M154" s="150"/>
      <c r="T154" s="151"/>
      <c r="AT154" s="147" t="s">
        <v>141</v>
      </c>
      <c r="AU154" s="147" t="s">
        <v>86</v>
      </c>
      <c r="AV154" s="12" t="s">
        <v>86</v>
      </c>
      <c r="AW154" s="12" t="s">
        <v>30</v>
      </c>
      <c r="AX154" s="12" t="s">
        <v>76</v>
      </c>
      <c r="AY154" s="147" t="s">
        <v>128</v>
      </c>
    </row>
    <row r="155" spans="2:65" s="13" customFormat="1">
      <c r="B155" s="152"/>
      <c r="D155" s="146" t="s">
        <v>141</v>
      </c>
      <c r="E155" s="153" t="s">
        <v>1</v>
      </c>
      <c r="F155" s="154" t="s">
        <v>153</v>
      </c>
      <c r="H155" s="155">
        <v>18.931999999999999</v>
      </c>
      <c r="L155" s="152"/>
      <c r="M155" s="156"/>
      <c r="T155" s="157"/>
      <c r="AT155" s="153" t="s">
        <v>141</v>
      </c>
      <c r="AU155" s="153" t="s">
        <v>86</v>
      </c>
      <c r="AV155" s="13" t="s">
        <v>136</v>
      </c>
      <c r="AW155" s="13" t="s">
        <v>30</v>
      </c>
      <c r="AX155" s="13" t="s">
        <v>84</v>
      </c>
      <c r="AY155" s="153" t="s">
        <v>128</v>
      </c>
    </row>
    <row r="156" spans="2:65" s="1" customFormat="1" ht="37.9" customHeight="1">
      <c r="B156" s="133"/>
      <c r="C156" s="134" t="s">
        <v>186</v>
      </c>
      <c r="D156" s="134" t="s">
        <v>131</v>
      </c>
      <c r="E156" s="135" t="s">
        <v>187</v>
      </c>
      <c r="F156" s="136" t="s">
        <v>188</v>
      </c>
      <c r="G156" s="137" t="s">
        <v>134</v>
      </c>
      <c r="H156" s="138">
        <v>78.66</v>
      </c>
      <c r="I156" s="139"/>
      <c r="J156" s="139">
        <f>ROUND(I156*H156,2)</f>
        <v>0</v>
      </c>
      <c r="K156" s="136" t="s">
        <v>135</v>
      </c>
      <c r="L156" s="29"/>
      <c r="M156" s="140" t="s">
        <v>1</v>
      </c>
      <c r="N156" s="113" t="s">
        <v>41</v>
      </c>
      <c r="O156" s="141">
        <v>0.09</v>
      </c>
      <c r="P156" s="141">
        <f>O156*H156</f>
        <v>7.0793999999999997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136</v>
      </c>
      <c r="AT156" s="143" t="s">
        <v>131</v>
      </c>
      <c r="AU156" s="143" t="s">
        <v>86</v>
      </c>
      <c r="AY156" s="15" t="s">
        <v>128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84</v>
      </c>
      <c r="BK156" s="144">
        <f>ROUND(I156*H156,2)</f>
        <v>0</v>
      </c>
      <c r="BL156" s="15" t="s">
        <v>136</v>
      </c>
      <c r="BM156" s="143" t="s">
        <v>189</v>
      </c>
    </row>
    <row r="157" spans="2:65" s="12" customFormat="1">
      <c r="B157" s="145"/>
      <c r="D157" s="146" t="s">
        <v>141</v>
      </c>
      <c r="E157" s="147" t="s">
        <v>1</v>
      </c>
      <c r="F157" s="148" t="s">
        <v>151</v>
      </c>
      <c r="H157" s="149">
        <v>50</v>
      </c>
      <c r="L157" s="145"/>
      <c r="M157" s="150"/>
      <c r="T157" s="151"/>
      <c r="AT157" s="147" t="s">
        <v>141</v>
      </c>
      <c r="AU157" s="147" t="s">
        <v>86</v>
      </c>
      <c r="AV157" s="12" t="s">
        <v>86</v>
      </c>
      <c r="AW157" s="12" t="s">
        <v>30</v>
      </c>
      <c r="AX157" s="12" t="s">
        <v>76</v>
      </c>
      <c r="AY157" s="147" t="s">
        <v>128</v>
      </c>
    </row>
    <row r="158" spans="2:65" s="12" customFormat="1">
      <c r="B158" s="145"/>
      <c r="D158" s="146" t="s">
        <v>141</v>
      </c>
      <c r="E158" s="147" t="s">
        <v>1</v>
      </c>
      <c r="F158" s="148" t="s">
        <v>190</v>
      </c>
      <c r="H158" s="149">
        <v>16.66</v>
      </c>
      <c r="L158" s="145"/>
      <c r="M158" s="150"/>
      <c r="T158" s="151"/>
      <c r="AT158" s="147" t="s">
        <v>141</v>
      </c>
      <c r="AU158" s="147" t="s">
        <v>86</v>
      </c>
      <c r="AV158" s="12" t="s">
        <v>86</v>
      </c>
      <c r="AW158" s="12" t="s">
        <v>30</v>
      </c>
      <c r="AX158" s="12" t="s">
        <v>76</v>
      </c>
      <c r="AY158" s="147" t="s">
        <v>128</v>
      </c>
    </row>
    <row r="159" spans="2:65" s="12" customFormat="1">
      <c r="B159" s="145"/>
      <c r="D159" s="146" t="s">
        <v>141</v>
      </c>
      <c r="E159" s="147" t="s">
        <v>1</v>
      </c>
      <c r="F159" s="148" t="s">
        <v>191</v>
      </c>
      <c r="H159" s="149">
        <v>12</v>
      </c>
      <c r="L159" s="145"/>
      <c r="M159" s="150"/>
      <c r="T159" s="151"/>
      <c r="AT159" s="147" t="s">
        <v>141</v>
      </c>
      <c r="AU159" s="147" t="s">
        <v>86</v>
      </c>
      <c r="AV159" s="12" t="s">
        <v>86</v>
      </c>
      <c r="AW159" s="12" t="s">
        <v>30</v>
      </c>
      <c r="AX159" s="12" t="s">
        <v>76</v>
      </c>
      <c r="AY159" s="147" t="s">
        <v>128</v>
      </c>
    </row>
    <row r="160" spans="2:65" s="13" customFormat="1">
      <c r="B160" s="152"/>
      <c r="D160" s="146" t="s">
        <v>141</v>
      </c>
      <c r="E160" s="153" t="s">
        <v>1</v>
      </c>
      <c r="F160" s="154" t="s">
        <v>153</v>
      </c>
      <c r="H160" s="155">
        <v>78.66</v>
      </c>
      <c r="L160" s="152"/>
      <c r="M160" s="156"/>
      <c r="T160" s="157"/>
      <c r="AT160" s="153" t="s">
        <v>141</v>
      </c>
      <c r="AU160" s="153" t="s">
        <v>86</v>
      </c>
      <c r="AV160" s="13" t="s">
        <v>136</v>
      </c>
      <c r="AW160" s="13" t="s">
        <v>30</v>
      </c>
      <c r="AX160" s="13" t="s">
        <v>84</v>
      </c>
      <c r="AY160" s="153" t="s">
        <v>128</v>
      </c>
    </row>
    <row r="161" spans="2:65" s="1" customFormat="1" ht="24.2" customHeight="1">
      <c r="B161" s="133"/>
      <c r="C161" s="134" t="s">
        <v>192</v>
      </c>
      <c r="D161" s="134" t="s">
        <v>131</v>
      </c>
      <c r="E161" s="135" t="s">
        <v>193</v>
      </c>
      <c r="F161" s="136" t="s">
        <v>194</v>
      </c>
      <c r="G161" s="137" t="s">
        <v>134</v>
      </c>
      <c r="H161" s="138">
        <v>78.66</v>
      </c>
      <c r="I161" s="139"/>
      <c r="J161" s="139">
        <f>ROUND(I161*H161,2)</f>
        <v>0</v>
      </c>
      <c r="K161" s="136" t="s">
        <v>135</v>
      </c>
      <c r="L161" s="29"/>
      <c r="M161" s="140" t="s">
        <v>1</v>
      </c>
      <c r="N161" s="113" t="s">
        <v>41</v>
      </c>
      <c r="O161" s="141">
        <v>0.114</v>
      </c>
      <c r="P161" s="141">
        <f>O161*H161</f>
        <v>8.9672400000000003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136</v>
      </c>
      <c r="AT161" s="143" t="s">
        <v>131</v>
      </c>
      <c r="AU161" s="143" t="s">
        <v>86</v>
      </c>
      <c r="AY161" s="15" t="s">
        <v>128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5" t="s">
        <v>84</v>
      </c>
      <c r="BK161" s="144">
        <f>ROUND(I161*H161,2)</f>
        <v>0</v>
      </c>
      <c r="BL161" s="15" t="s">
        <v>136</v>
      </c>
      <c r="BM161" s="143" t="s">
        <v>195</v>
      </c>
    </row>
    <row r="162" spans="2:65" s="12" customFormat="1">
      <c r="B162" s="145"/>
      <c r="D162" s="146" t="s">
        <v>141</v>
      </c>
      <c r="E162" s="147" t="s">
        <v>1</v>
      </c>
      <c r="F162" s="148" t="s">
        <v>196</v>
      </c>
      <c r="H162" s="149">
        <v>78.66</v>
      </c>
      <c r="L162" s="145"/>
      <c r="M162" s="150"/>
      <c r="T162" s="151"/>
      <c r="AT162" s="147" t="s">
        <v>141</v>
      </c>
      <c r="AU162" s="147" t="s">
        <v>86</v>
      </c>
      <c r="AV162" s="12" t="s">
        <v>86</v>
      </c>
      <c r="AW162" s="12" t="s">
        <v>30</v>
      </c>
      <c r="AX162" s="12" t="s">
        <v>84</v>
      </c>
      <c r="AY162" s="147" t="s">
        <v>128</v>
      </c>
    </row>
    <row r="163" spans="2:65" s="1" customFormat="1" ht="24.2" customHeight="1">
      <c r="B163" s="133"/>
      <c r="C163" s="134" t="s">
        <v>197</v>
      </c>
      <c r="D163" s="134" t="s">
        <v>131</v>
      </c>
      <c r="E163" s="135" t="s">
        <v>198</v>
      </c>
      <c r="F163" s="136" t="s">
        <v>199</v>
      </c>
      <c r="G163" s="137" t="s">
        <v>134</v>
      </c>
      <c r="H163" s="138">
        <v>78.66</v>
      </c>
      <c r="I163" s="139"/>
      <c r="J163" s="139">
        <f>ROUND(I163*H163,2)</f>
        <v>0</v>
      </c>
      <c r="K163" s="136" t="s">
        <v>135</v>
      </c>
      <c r="L163" s="29"/>
      <c r="M163" s="140" t="s">
        <v>1</v>
      </c>
      <c r="N163" s="113" t="s">
        <v>41</v>
      </c>
      <c r="O163" s="141">
        <v>5.8000000000000003E-2</v>
      </c>
      <c r="P163" s="141">
        <f>O163*H163</f>
        <v>4.5622800000000003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136</v>
      </c>
      <c r="AT163" s="143" t="s">
        <v>131</v>
      </c>
      <c r="AU163" s="143" t="s">
        <v>86</v>
      </c>
      <c r="AY163" s="15" t="s">
        <v>128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5" t="s">
        <v>84</v>
      </c>
      <c r="BK163" s="144">
        <f>ROUND(I163*H163,2)</f>
        <v>0</v>
      </c>
      <c r="BL163" s="15" t="s">
        <v>136</v>
      </c>
      <c r="BM163" s="143" t="s">
        <v>200</v>
      </c>
    </row>
    <row r="164" spans="2:65" s="1" customFormat="1" ht="16.5" customHeight="1">
      <c r="B164" s="133"/>
      <c r="C164" s="158" t="s">
        <v>201</v>
      </c>
      <c r="D164" s="158" t="s">
        <v>202</v>
      </c>
      <c r="E164" s="159" t="s">
        <v>203</v>
      </c>
      <c r="F164" s="160" t="s">
        <v>204</v>
      </c>
      <c r="G164" s="161" t="s">
        <v>205</v>
      </c>
      <c r="H164" s="162">
        <v>1.573</v>
      </c>
      <c r="I164" s="163"/>
      <c r="J164" s="163">
        <f>ROUND(I164*H164,2)</f>
        <v>0</v>
      </c>
      <c r="K164" s="160" t="s">
        <v>135</v>
      </c>
      <c r="L164" s="164"/>
      <c r="M164" s="165" t="s">
        <v>1</v>
      </c>
      <c r="N164" s="166" t="s">
        <v>41</v>
      </c>
      <c r="O164" s="141">
        <v>0</v>
      </c>
      <c r="P164" s="141">
        <f>O164*H164</f>
        <v>0</v>
      </c>
      <c r="Q164" s="141">
        <v>1E-3</v>
      </c>
      <c r="R164" s="141">
        <f>Q164*H164</f>
        <v>1.573E-3</v>
      </c>
      <c r="S164" s="141">
        <v>0</v>
      </c>
      <c r="T164" s="142">
        <f>S164*H164</f>
        <v>0</v>
      </c>
      <c r="AR164" s="143" t="s">
        <v>175</v>
      </c>
      <c r="AT164" s="143" t="s">
        <v>202</v>
      </c>
      <c r="AU164" s="143" t="s">
        <v>86</v>
      </c>
      <c r="AY164" s="15" t="s">
        <v>128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5" t="s">
        <v>84</v>
      </c>
      <c r="BK164" s="144">
        <f>ROUND(I164*H164,2)</f>
        <v>0</v>
      </c>
      <c r="BL164" s="15" t="s">
        <v>136</v>
      </c>
      <c r="BM164" s="143" t="s">
        <v>206</v>
      </c>
    </row>
    <row r="165" spans="2:65" s="12" customFormat="1">
      <c r="B165" s="145"/>
      <c r="D165" s="146" t="s">
        <v>141</v>
      </c>
      <c r="F165" s="148" t="s">
        <v>207</v>
      </c>
      <c r="H165" s="149">
        <v>1.573</v>
      </c>
      <c r="L165" s="145"/>
      <c r="M165" s="150"/>
      <c r="T165" s="151"/>
      <c r="AT165" s="147" t="s">
        <v>141</v>
      </c>
      <c r="AU165" s="147" t="s">
        <v>86</v>
      </c>
      <c r="AV165" s="12" t="s">
        <v>86</v>
      </c>
      <c r="AW165" s="12" t="s">
        <v>3</v>
      </c>
      <c r="AX165" s="12" t="s">
        <v>84</v>
      </c>
      <c r="AY165" s="147" t="s">
        <v>128</v>
      </c>
    </row>
    <row r="166" spans="2:65" s="11" customFormat="1" ht="22.9" customHeight="1">
      <c r="B166" s="122"/>
      <c r="D166" s="123" t="s">
        <v>75</v>
      </c>
      <c r="E166" s="131" t="s">
        <v>86</v>
      </c>
      <c r="F166" s="131" t="s">
        <v>208</v>
      </c>
      <c r="J166" s="132">
        <f>BK166</f>
        <v>0</v>
      </c>
      <c r="L166" s="122"/>
      <c r="M166" s="126"/>
      <c r="P166" s="127">
        <f>SUM(P167:P169)</f>
        <v>38.203919999999997</v>
      </c>
      <c r="R166" s="127">
        <f>SUM(R167:R169)</f>
        <v>80.534565599999993</v>
      </c>
      <c r="T166" s="128">
        <f>SUM(T167:T169)</f>
        <v>0</v>
      </c>
      <c r="AR166" s="123" t="s">
        <v>84</v>
      </c>
      <c r="AT166" s="129" t="s">
        <v>75</v>
      </c>
      <c r="AU166" s="129" t="s">
        <v>84</v>
      </c>
      <c r="AY166" s="123" t="s">
        <v>128</v>
      </c>
      <c r="BK166" s="130">
        <f>SUM(BK167:BK169)</f>
        <v>0</v>
      </c>
    </row>
    <row r="167" spans="2:65" s="1" customFormat="1" ht="24.2" customHeight="1">
      <c r="B167" s="133"/>
      <c r="C167" s="134" t="s">
        <v>209</v>
      </c>
      <c r="D167" s="134" t="s">
        <v>131</v>
      </c>
      <c r="E167" s="135" t="s">
        <v>210</v>
      </c>
      <c r="F167" s="136" t="s">
        <v>211</v>
      </c>
      <c r="G167" s="137" t="s">
        <v>157</v>
      </c>
      <c r="H167" s="138">
        <v>31.68</v>
      </c>
      <c r="I167" s="139"/>
      <c r="J167" s="139">
        <f>ROUND(I167*H167,2)</f>
        <v>0</v>
      </c>
      <c r="K167" s="136" t="s">
        <v>135</v>
      </c>
      <c r="L167" s="29"/>
      <c r="M167" s="140" t="s">
        <v>1</v>
      </c>
      <c r="N167" s="113" t="s">
        <v>41</v>
      </c>
      <c r="O167" s="141">
        <v>0.629</v>
      </c>
      <c r="P167" s="141">
        <f>O167*H167</f>
        <v>19.92672</v>
      </c>
      <c r="Q167" s="141">
        <v>2.5018699999999998</v>
      </c>
      <c r="R167" s="141">
        <f>Q167*H167</f>
        <v>79.259241599999996</v>
      </c>
      <c r="S167" s="141">
        <v>0</v>
      </c>
      <c r="T167" s="142">
        <f>S167*H167</f>
        <v>0</v>
      </c>
      <c r="AR167" s="143" t="s">
        <v>136</v>
      </c>
      <c r="AT167" s="143" t="s">
        <v>131</v>
      </c>
      <c r="AU167" s="143" t="s">
        <v>86</v>
      </c>
      <c r="AY167" s="15" t="s">
        <v>128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5" t="s">
        <v>84</v>
      </c>
      <c r="BK167" s="144">
        <f>ROUND(I167*H167,2)</f>
        <v>0</v>
      </c>
      <c r="BL167" s="15" t="s">
        <v>136</v>
      </c>
      <c r="BM167" s="143" t="s">
        <v>212</v>
      </c>
    </row>
    <row r="168" spans="2:65" s="12" customFormat="1">
      <c r="B168" s="145"/>
      <c r="D168" s="146" t="s">
        <v>141</v>
      </c>
      <c r="E168" s="147" t="s">
        <v>1</v>
      </c>
      <c r="F168" s="148" t="s">
        <v>213</v>
      </c>
      <c r="H168" s="149">
        <v>31.68</v>
      </c>
      <c r="L168" s="145"/>
      <c r="M168" s="150"/>
      <c r="T168" s="151"/>
      <c r="AT168" s="147" t="s">
        <v>141</v>
      </c>
      <c r="AU168" s="147" t="s">
        <v>86</v>
      </c>
      <c r="AV168" s="12" t="s">
        <v>86</v>
      </c>
      <c r="AW168" s="12" t="s">
        <v>30</v>
      </c>
      <c r="AX168" s="12" t="s">
        <v>84</v>
      </c>
      <c r="AY168" s="147" t="s">
        <v>128</v>
      </c>
    </row>
    <row r="169" spans="2:65" s="1" customFormat="1" ht="16.5" customHeight="1">
      <c r="B169" s="133"/>
      <c r="C169" s="134" t="s">
        <v>214</v>
      </c>
      <c r="D169" s="134" t="s">
        <v>131</v>
      </c>
      <c r="E169" s="135" t="s">
        <v>215</v>
      </c>
      <c r="F169" s="136" t="s">
        <v>216</v>
      </c>
      <c r="G169" s="137" t="s">
        <v>178</v>
      </c>
      <c r="H169" s="138">
        <v>1.2</v>
      </c>
      <c r="I169" s="139"/>
      <c r="J169" s="139">
        <f>ROUND(I169*H169,2)</f>
        <v>0</v>
      </c>
      <c r="K169" s="136" t="s">
        <v>135</v>
      </c>
      <c r="L169" s="29"/>
      <c r="M169" s="140" t="s">
        <v>1</v>
      </c>
      <c r="N169" s="113" t="s">
        <v>41</v>
      </c>
      <c r="O169" s="141">
        <v>15.231</v>
      </c>
      <c r="P169" s="141">
        <f>O169*H169</f>
        <v>18.277200000000001</v>
      </c>
      <c r="Q169" s="141">
        <v>1.06277</v>
      </c>
      <c r="R169" s="141">
        <f>Q169*H169</f>
        <v>1.2753239999999999</v>
      </c>
      <c r="S169" s="141">
        <v>0</v>
      </c>
      <c r="T169" s="142">
        <f>S169*H169</f>
        <v>0</v>
      </c>
      <c r="AR169" s="143" t="s">
        <v>136</v>
      </c>
      <c r="AT169" s="143" t="s">
        <v>131</v>
      </c>
      <c r="AU169" s="143" t="s">
        <v>86</v>
      </c>
      <c r="AY169" s="15" t="s">
        <v>128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84</v>
      </c>
      <c r="BK169" s="144">
        <f>ROUND(I169*H169,2)</f>
        <v>0</v>
      </c>
      <c r="BL169" s="15" t="s">
        <v>136</v>
      </c>
      <c r="BM169" s="143" t="s">
        <v>217</v>
      </c>
    </row>
    <row r="170" spans="2:65" s="11" customFormat="1" ht="22.9" customHeight="1">
      <c r="B170" s="122"/>
      <c r="D170" s="123" t="s">
        <v>75</v>
      </c>
      <c r="E170" s="131" t="s">
        <v>136</v>
      </c>
      <c r="F170" s="131" t="s">
        <v>218</v>
      </c>
      <c r="J170" s="132">
        <f>BK170</f>
        <v>0</v>
      </c>
      <c r="L170" s="122"/>
      <c r="M170" s="126"/>
      <c r="P170" s="127">
        <v>0</v>
      </c>
      <c r="R170" s="127">
        <v>0</v>
      </c>
      <c r="T170" s="128">
        <v>0</v>
      </c>
      <c r="AR170" s="123" t="s">
        <v>84</v>
      </c>
      <c r="AT170" s="129" t="s">
        <v>75</v>
      </c>
      <c r="AU170" s="129" t="s">
        <v>84</v>
      </c>
      <c r="AY170" s="123" t="s">
        <v>128</v>
      </c>
      <c r="BK170" s="130">
        <v>0</v>
      </c>
    </row>
    <row r="171" spans="2:65" s="11" customFormat="1" ht="22.9" customHeight="1">
      <c r="B171" s="122"/>
      <c r="D171" s="123" t="s">
        <v>75</v>
      </c>
      <c r="E171" s="131" t="s">
        <v>161</v>
      </c>
      <c r="F171" s="131" t="s">
        <v>219</v>
      </c>
      <c r="J171" s="132">
        <f>BK171</f>
        <v>0</v>
      </c>
      <c r="L171" s="122"/>
      <c r="M171" s="126"/>
      <c r="P171" s="127">
        <f>SUM(P172:P182)</f>
        <v>30.208820000000006</v>
      </c>
      <c r="R171" s="127">
        <f>SUM(R172:R182)</f>
        <v>3.8730500000000001</v>
      </c>
      <c r="T171" s="128">
        <f>SUM(T172:T182)</f>
        <v>0</v>
      </c>
      <c r="AR171" s="123" t="s">
        <v>84</v>
      </c>
      <c r="AT171" s="129" t="s">
        <v>75</v>
      </c>
      <c r="AU171" s="129" t="s">
        <v>84</v>
      </c>
      <c r="AY171" s="123" t="s">
        <v>128</v>
      </c>
      <c r="BK171" s="130">
        <f>SUM(BK172:BK182)</f>
        <v>0</v>
      </c>
    </row>
    <row r="172" spans="2:65" s="1" customFormat="1" ht="37.9" customHeight="1">
      <c r="B172" s="133"/>
      <c r="C172" s="134" t="s">
        <v>220</v>
      </c>
      <c r="D172" s="134" t="s">
        <v>131</v>
      </c>
      <c r="E172" s="135" t="s">
        <v>221</v>
      </c>
      <c r="F172" s="136" t="s">
        <v>222</v>
      </c>
      <c r="G172" s="137" t="s">
        <v>134</v>
      </c>
      <c r="H172" s="138">
        <v>169</v>
      </c>
      <c r="I172" s="139"/>
      <c r="J172" s="139">
        <f>ROUND(I172*H172,2)</f>
        <v>0</v>
      </c>
      <c r="K172" s="136" t="s">
        <v>135</v>
      </c>
      <c r="L172" s="29"/>
      <c r="M172" s="140" t="s">
        <v>1</v>
      </c>
      <c r="N172" s="113" t="s">
        <v>41</v>
      </c>
      <c r="O172" s="141">
        <v>0.05</v>
      </c>
      <c r="P172" s="141">
        <f>O172*H172</f>
        <v>8.4500000000000011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136</v>
      </c>
      <c r="AT172" s="143" t="s">
        <v>131</v>
      </c>
      <c r="AU172" s="143" t="s">
        <v>86</v>
      </c>
      <c r="AY172" s="15" t="s">
        <v>128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84</v>
      </c>
      <c r="BK172" s="144">
        <f>ROUND(I172*H172,2)</f>
        <v>0</v>
      </c>
      <c r="BL172" s="15" t="s">
        <v>136</v>
      </c>
      <c r="BM172" s="143" t="s">
        <v>223</v>
      </c>
    </row>
    <row r="173" spans="2:65" s="12" customFormat="1">
      <c r="B173" s="145"/>
      <c r="D173" s="146" t="s">
        <v>141</v>
      </c>
      <c r="E173" s="147" t="s">
        <v>1</v>
      </c>
      <c r="F173" s="148" t="s">
        <v>142</v>
      </c>
      <c r="H173" s="149">
        <v>169</v>
      </c>
      <c r="L173" s="145"/>
      <c r="M173" s="150"/>
      <c r="T173" s="151"/>
      <c r="AT173" s="147" t="s">
        <v>141</v>
      </c>
      <c r="AU173" s="147" t="s">
        <v>86</v>
      </c>
      <c r="AV173" s="12" t="s">
        <v>86</v>
      </c>
      <c r="AW173" s="12" t="s">
        <v>30</v>
      </c>
      <c r="AX173" s="12" t="s">
        <v>84</v>
      </c>
      <c r="AY173" s="147" t="s">
        <v>128</v>
      </c>
    </row>
    <row r="174" spans="2:65" s="1" customFormat="1" ht="21.75" customHeight="1">
      <c r="B174" s="133"/>
      <c r="C174" s="158" t="s">
        <v>224</v>
      </c>
      <c r="D174" s="158" t="s">
        <v>202</v>
      </c>
      <c r="E174" s="159" t="s">
        <v>225</v>
      </c>
      <c r="F174" s="160" t="s">
        <v>226</v>
      </c>
      <c r="G174" s="161" t="s">
        <v>178</v>
      </c>
      <c r="H174" s="162">
        <v>3.65</v>
      </c>
      <c r="I174" s="163"/>
      <c r="J174" s="163">
        <f>ROUND(I174*H174,2)</f>
        <v>0</v>
      </c>
      <c r="K174" s="160" t="s">
        <v>135</v>
      </c>
      <c r="L174" s="164"/>
      <c r="M174" s="165" t="s">
        <v>1</v>
      </c>
      <c r="N174" s="166" t="s">
        <v>41</v>
      </c>
      <c r="O174" s="141">
        <v>0</v>
      </c>
      <c r="P174" s="141">
        <f>O174*H174</f>
        <v>0</v>
      </c>
      <c r="Q174" s="141">
        <v>1</v>
      </c>
      <c r="R174" s="141">
        <f>Q174*H174</f>
        <v>3.65</v>
      </c>
      <c r="S174" s="141">
        <v>0</v>
      </c>
      <c r="T174" s="142">
        <f>S174*H174</f>
        <v>0</v>
      </c>
      <c r="AR174" s="143" t="s">
        <v>175</v>
      </c>
      <c r="AT174" s="143" t="s">
        <v>202</v>
      </c>
      <c r="AU174" s="143" t="s">
        <v>86</v>
      </c>
      <c r="AY174" s="15" t="s">
        <v>128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84</v>
      </c>
      <c r="BK174" s="144">
        <f>ROUND(I174*H174,2)</f>
        <v>0</v>
      </c>
      <c r="BL174" s="15" t="s">
        <v>136</v>
      </c>
      <c r="BM174" s="143" t="s">
        <v>227</v>
      </c>
    </row>
    <row r="175" spans="2:65" s="1" customFormat="1" ht="16.5" customHeight="1">
      <c r="B175" s="133"/>
      <c r="C175" s="134" t="s">
        <v>228</v>
      </c>
      <c r="D175" s="134" t="s">
        <v>131</v>
      </c>
      <c r="E175" s="135" t="s">
        <v>229</v>
      </c>
      <c r="F175" s="136" t="s">
        <v>230</v>
      </c>
      <c r="G175" s="137" t="s">
        <v>134</v>
      </c>
      <c r="H175" s="138">
        <v>169</v>
      </c>
      <c r="I175" s="139"/>
      <c r="J175" s="139">
        <f>ROUND(I175*H175,2)</f>
        <v>0</v>
      </c>
      <c r="K175" s="136" t="s">
        <v>1</v>
      </c>
      <c r="L175" s="29"/>
      <c r="M175" s="140" t="s">
        <v>1</v>
      </c>
      <c r="N175" s="113" t="s">
        <v>41</v>
      </c>
      <c r="O175" s="141">
        <v>0.05</v>
      </c>
      <c r="P175" s="141">
        <f>O175*H175</f>
        <v>8.4500000000000011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136</v>
      </c>
      <c r="AT175" s="143" t="s">
        <v>131</v>
      </c>
      <c r="AU175" s="143" t="s">
        <v>86</v>
      </c>
      <c r="AY175" s="15" t="s">
        <v>128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5" t="s">
        <v>84</v>
      </c>
      <c r="BK175" s="144">
        <f>ROUND(I175*H175,2)</f>
        <v>0</v>
      </c>
      <c r="BL175" s="15" t="s">
        <v>136</v>
      </c>
      <c r="BM175" s="143" t="s">
        <v>231</v>
      </c>
    </row>
    <row r="176" spans="2:65" s="1" customFormat="1" ht="21.75" customHeight="1">
      <c r="B176" s="133"/>
      <c r="C176" s="134" t="s">
        <v>232</v>
      </c>
      <c r="D176" s="134" t="s">
        <v>131</v>
      </c>
      <c r="E176" s="135" t="s">
        <v>233</v>
      </c>
      <c r="F176" s="136" t="s">
        <v>234</v>
      </c>
      <c r="G176" s="137" t="s">
        <v>134</v>
      </c>
      <c r="H176" s="138">
        <v>169</v>
      </c>
      <c r="I176" s="139"/>
      <c r="J176" s="139">
        <f>ROUND(I176*H176,2)</f>
        <v>0</v>
      </c>
      <c r="K176" s="136" t="s">
        <v>135</v>
      </c>
      <c r="L176" s="29"/>
      <c r="M176" s="140" t="s">
        <v>1</v>
      </c>
      <c r="N176" s="113" t="s">
        <v>41</v>
      </c>
      <c r="O176" s="141">
        <v>2.4E-2</v>
      </c>
      <c r="P176" s="141">
        <f>O176*H176</f>
        <v>4.056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136</v>
      </c>
      <c r="AT176" s="143" t="s">
        <v>131</v>
      </c>
      <c r="AU176" s="143" t="s">
        <v>86</v>
      </c>
      <c r="AY176" s="15" t="s">
        <v>128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84</v>
      </c>
      <c r="BK176" s="144">
        <f>ROUND(I176*H176,2)</f>
        <v>0</v>
      </c>
      <c r="BL176" s="15" t="s">
        <v>136</v>
      </c>
      <c r="BM176" s="143" t="s">
        <v>235</v>
      </c>
    </row>
    <row r="177" spans="2:65" s="12" customFormat="1">
      <c r="B177" s="145"/>
      <c r="D177" s="146" t="s">
        <v>141</v>
      </c>
      <c r="E177" s="147" t="s">
        <v>1</v>
      </c>
      <c r="F177" s="148" t="s">
        <v>142</v>
      </c>
      <c r="H177" s="149">
        <v>169</v>
      </c>
      <c r="L177" s="145"/>
      <c r="M177" s="150"/>
      <c r="T177" s="151"/>
      <c r="AT177" s="147" t="s">
        <v>141</v>
      </c>
      <c r="AU177" s="147" t="s">
        <v>86</v>
      </c>
      <c r="AV177" s="12" t="s">
        <v>86</v>
      </c>
      <c r="AW177" s="12" t="s">
        <v>30</v>
      </c>
      <c r="AX177" s="12" t="s">
        <v>84</v>
      </c>
      <c r="AY177" s="147" t="s">
        <v>128</v>
      </c>
    </row>
    <row r="178" spans="2:65" s="1" customFormat="1" ht="24.2" customHeight="1">
      <c r="B178" s="133"/>
      <c r="C178" s="134" t="s">
        <v>236</v>
      </c>
      <c r="D178" s="134" t="s">
        <v>131</v>
      </c>
      <c r="E178" s="135" t="s">
        <v>237</v>
      </c>
      <c r="F178" s="136" t="s">
        <v>238</v>
      </c>
      <c r="G178" s="137" t="s">
        <v>134</v>
      </c>
      <c r="H178" s="138">
        <v>17.34</v>
      </c>
      <c r="I178" s="139"/>
      <c r="J178" s="139">
        <f>ROUND(I178*H178,2)</f>
        <v>0</v>
      </c>
      <c r="K178" s="136" t="s">
        <v>135</v>
      </c>
      <c r="L178" s="29"/>
      <c r="M178" s="140" t="s">
        <v>1</v>
      </c>
      <c r="N178" s="113" t="s">
        <v>41</v>
      </c>
      <c r="O178" s="141">
        <v>2.3E-2</v>
      </c>
      <c r="P178" s="141">
        <f>O178*H178</f>
        <v>0.39882000000000001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136</v>
      </c>
      <c r="AT178" s="143" t="s">
        <v>131</v>
      </c>
      <c r="AU178" s="143" t="s">
        <v>86</v>
      </c>
      <c r="AY178" s="15" t="s">
        <v>128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5" t="s">
        <v>84</v>
      </c>
      <c r="BK178" s="144">
        <f>ROUND(I178*H178,2)</f>
        <v>0</v>
      </c>
      <c r="BL178" s="15" t="s">
        <v>136</v>
      </c>
      <c r="BM178" s="143" t="s">
        <v>239</v>
      </c>
    </row>
    <row r="179" spans="2:65" s="12" customFormat="1">
      <c r="B179" s="145"/>
      <c r="D179" s="146" t="s">
        <v>141</v>
      </c>
      <c r="E179" s="147" t="s">
        <v>1</v>
      </c>
      <c r="F179" s="148" t="s">
        <v>240</v>
      </c>
      <c r="H179" s="149">
        <v>17.34</v>
      </c>
      <c r="L179" s="145"/>
      <c r="M179" s="150"/>
      <c r="T179" s="151"/>
      <c r="AT179" s="147" t="s">
        <v>141</v>
      </c>
      <c r="AU179" s="147" t="s">
        <v>86</v>
      </c>
      <c r="AV179" s="12" t="s">
        <v>86</v>
      </c>
      <c r="AW179" s="12" t="s">
        <v>30</v>
      </c>
      <c r="AX179" s="12" t="s">
        <v>84</v>
      </c>
      <c r="AY179" s="147" t="s">
        <v>128</v>
      </c>
    </row>
    <row r="180" spans="2:65" s="1" customFormat="1" ht="24.2" customHeight="1">
      <c r="B180" s="133"/>
      <c r="C180" s="134" t="s">
        <v>241</v>
      </c>
      <c r="D180" s="134" t="s">
        <v>131</v>
      </c>
      <c r="E180" s="135" t="s">
        <v>242</v>
      </c>
      <c r="F180" s="136" t="s">
        <v>243</v>
      </c>
      <c r="G180" s="137" t="s">
        <v>134</v>
      </c>
      <c r="H180" s="138">
        <v>169</v>
      </c>
      <c r="I180" s="139"/>
      <c r="J180" s="139">
        <f>ROUND(I180*H180,2)</f>
        <v>0</v>
      </c>
      <c r="K180" s="136" t="s">
        <v>135</v>
      </c>
      <c r="L180" s="29"/>
      <c r="M180" s="140" t="s">
        <v>1</v>
      </c>
      <c r="N180" s="113" t="s">
        <v>41</v>
      </c>
      <c r="O180" s="141">
        <v>4.1000000000000002E-2</v>
      </c>
      <c r="P180" s="141">
        <f>O180*H180</f>
        <v>6.9290000000000003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136</v>
      </c>
      <c r="AT180" s="143" t="s">
        <v>131</v>
      </c>
      <c r="AU180" s="143" t="s">
        <v>86</v>
      </c>
      <c r="AY180" s="15" t="s">
        <v>128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5" t="s">
        <v>84</v>
      </c>
      <c r="BK180" s="144">
        <f>ROUND(I180*H180,2)</f>
        <v>0</v>
      </c>
      <c r="BL180" s="15" t="s">
        <v>136</v>
      </c>
      <c r="BM180" s="143" t="s">
        <v>244</v>
      </c>
    </row>
    <row r="181" spans="2:65" s="1" customFormat="1" ht="33" customHeight="1">
      <c r="B181" s="133"/>
      <c r="C181" s="134" t="s">
        <v>245</v>
      </c>
      <c r="D181" s="134" t="s">
        <v>131</v>
      </c>
      <c r="E181" s="135" t="s">
        <v>246</v>
      </c>
      <c r="F181" s="136" t="s">
        <v>247</v>
      </c>
      <c r="G181" s="137" t="s">
        <v>134</v>
      </c>
      <c r="H181" s="138">
        <v>2.5</v>
      </c>
      <c r="I181" s="139"/>
      <c r="J181" s="139">
        <f>ROUND(I181*H181,2)</f>
        <v>0</v>
      </c>
      <c r="K181" s="136" t="s">
        <v>135</v>
      </c>
      <c r="L181" s="29"/>
      <c r="M181" s="140" t="s">
        <v>1</v>
      </c>
      <c r="N181" s="113" t="s">
        <v>41</v>
      </c>
      <c r="O181" s="141">
        <v>0.05</v>
      </c>
      <c r="P181" s="141">
        <f>O181*H181</f>
        <v>0.125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136</v>
      </c>
      <c r="AT181" s="143" t="s">
        <v>131</v>
      </c>
      <c r="AU181" s="143" t="s">
        <v>86</v>
      </c>
      <c r="AY181" s="15" t="s">
        <v>128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5" t="s">
        <v>84</v>
      </c>
      <c r="BK181" s="144">
        <f>ROUND(I181*H181,2)</f>
        <v>0</v>
      </c>
      <c r="BL181" s="15" t="s">
        <v>136</v>
      </c>
      <c r="BM181" s="143" t="s">
        <v>248</v>
      </c>
    </row>
    <row r="182" spans="2:65" s="1" customFormat="1" ht="24.2" customHeight="1">
      <c r="B182" s="133"/>
      <c r="C182" s="134" t="s">
        <v>249</v>
      </c>
      <c r="D182" s="134" t="s">
        <v>131</v>
      </c>
      <c r="E182" s="135" t="s">
        <v>250</v>
      </c>
      <c r="F182" s="136" t="s">
        <v>251</v>
      </c>
      <c r="G182" s="137" t="s">
        <v>134</v>
      </c>
      <c r="H182" s="138">
        <v>2.5</v>
      </c>
      <c r="I182" s="139"/>
      <c r="J182" s="139">
        <f>ROUND(I182*H182,2)</f>
        <v>0</v>
      </c>
      <c r="K182" s="136" t="s">
        <v>135</v>
      </c>
      <c r="L182" s="29"/>
      <c r="M182" s="140" t="s">
        <v>1</v>
      </c>
      <c r="N182" s="113" t="s">
        <v>41</v>
      </c>
      <c r="O182" s="141">
        <v>0.72</v>
      </c>
      <c r="P182" s="141">
        <f>O182*H182</f>
        <v>1.7999999999999998</v>
      </c>
      <c r="Q182" s="141">
        <v>8.9219999999999994E-2</v>
      </c>
      <c r="R182" s="141">
        <f>Q182*H182</f>
        <v>0.22304999999999997</v>
      </c>
      <c r="S182" s="141">
        <v>0</v>
      </c>
      <c r="T182" s="142">
        <f>S182*H182</f>
        <v>0</v>
      </c>
      <c r="AR182" s="143" t="s">
        <v>136</v>
      </c>
      <c r="AT182" s="143" t="s">
        <v>131</v>
      </c>
      <c r="AU182" s="143" t="s">
        <v>86</v>
      </c>
      <c r="AY182" s="15" t="s">
        <v>128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5" t="s">
        <v>84</v>
      </c>
      <c r="BK182" s="144">
        <f>ROUND(I182*H182,2)</f>
        <v>0</v>
      </c>
      <c r="BL182" s="15" t="s">
        <v>136</v>
      </c>
      <c r="BM182" s="143" t="s">
        <v>252</v>
      </c>
    </row>
    <row r="183" spans="2:65" s="11" customFormat="1" ht="22.9" customHeight="1">
      <c r="B183" s="122"/>
      <c r="D183" s="123" t="s">
        <v>75</v>
      </c>
      <c r="E183" s="131" t="s">
        <v>181</v>
      </c>
      <c r="F183" s="131" t="s">
        <v>253</v>
      </c>
      <c r="J183" s="132">
        <f>BK183</f>
        <v>0</v>
      </c>
      <c r="L183" s="122"/>
      <c r="M183" s="126"/>
      <c r="P183" s="127">
        <f>SUM(P184:P187)</f>
        <v>22.231999999999999</v>
      </c>
      <c r="R183" s="127">
        <f>SUM(R184:R187)</f>
        <v>3.185718</v>
      </c>
      <c r="T183" s="128">
        <f>SUM(T184:T187)</f>
        <v>0.22968</v>
      </c>
      <c r="AR183" s="123" t="s">
        <v>84</v>
      </c>
      <c r="AT183" s="129" t="s">
        <v>75</v>
      </c>
      <c r="AU183" s="129" t="s">
        <v>84</v>
      </c>
      <c r="AY183" s="123" t="s">
        <v>128</v>
      </c>
      <c r="BK183" s="130">
        <f>SUM(BK184:BK187)</f>
        <v>0</v>
      </c>
    </row>
    <row r="184" spans="2:65" s="1" customFormat="1" ht="24.2" customHeight="1">
      <c r="B184" s="133"/>
      <c r="C184" s="134" t="s">
        <v>254</v>
      </c>
      <c r="D184" s="134" t="s">
        <v>131</v>
      </c>
      <c r="E184" s="135" t="s">
        <v>255</v>
      </c>
      <c r="F184" s="136" t="s">
        <v>256</v>
      </c>
      <c r="G184" s="137" t="s">
        <v>134</v>
      </c>
      <c r="H184" s="138">
        <v>169</v>
      </c>
      <c r="I184" s="139"/>
      <c r="J184" s="139">
        <f>ROUND(I184*H184,2)</f>
        <v>0</v>
      </c>
      <c r="K184" s="136" t="s">
        <v>135</v>
      </c>
      <c r="L184" s="29"/>
      <c r="M184" s="140" t="s">
        <v>1</v>
      </c>
      <c r="N184" s="113" t="s">
        <v>41</v>
      </c>
      <c r="O184" s="141">
        <v>0.08</v>
      </c>
      <c r="P184" s="141">
        <f>O184*H184</f>
        <v>13.52</v>
      </c>
      <c r="Q184" s="141">
        <v>6.8999999999999997E-4</v>
      </c>
      <c r="R184" s="141">
        <f>Q184*H184</f>
        <v>0.11660999999999999</v>
      </c>
      <c r="S184" s="141">
        <v>0</v>
      </c>
      <c r="T184" s="142">
        <f>S184*H184</f>
        <v>0</v>
      </c>
      <c r="AR184" s="143" t="s">
        <v>136</v>
      </c>
      <c r="AT184" s="143" t="s">
        <v>131</v>
      </c>
      <c r="AU184" s="143" t="s">
        <v>86</v>
      </c>
      <c r="AY184" s="15" t="s">
        <v>128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5" t="s">
        <v>84</v>
      </c>
      <c r="BK184" s="144">
        <f>ROUND(I184*H184,2)</f>
        <v>0</v>
      </c>
      <c r="BL184" s="15" t="s">
        <v>136</v>
      </c>
      <c r="BM184" s="143" t="s">
        <v>257</v>
      </c>
    </row>
    <row r="185" spans="2:65" s="1" customFormat="1" ht="16.5" customHeight="1">
      <c r="B185" s="133"/>
      <c r="C185" s="158" t="s">
        <v>258</v>
      </c>
      <c r="D185" s="158" t="s">
        <v>202</v>
      </c>
      <c r="E185" s="159" t="s">
        <v>259</v>
      </c>
      <c r="F185" s="160" t="s">
        <v>260</v>
      </c>
      <c r="G185" s="161" t="s">
        <v>261</v>
      </c>
      <c r="H185" s="162">
        <v>34</v>
      </c>
      <c r="I185" s="163"/>
      <c r="J185" s="163">
        <f>ROUND(I185*H185,2)</f>
        <v>0</v>
      </c>
      <c r="K185" s="160" t="s">
        <v>135</v>
      </c>
      <c r="L185" s="164"/>
      <c r="M185" s="165" t="s">
        <v>1</v>
      </c>
      <c r="N185" s="166" t="s">
        <v>41</v>
      </c>
      <c r="O185" s="141">
        <v>0</v>
      </c>
      <c r="P185" s="141">
        <f>O185*H185</f>
        <v>0</v>
      </c>
      <c r="Q185" s="141">
        <v>0.09</v>
      </c>
      <c r="R185" s="141">
        <f>Q185*H185</f>
        <v>3.06</v>
      </c>
      <c r="S185" s="141">
        <v>0</v>
      </c>
      <c r="T185" s="142">
        <f>S185*H185</f>
        <v>0</v>
      </c>
      <c r="AR185" s="143" t="s">
        <v>175</v>
      </c>
      <c r="AT185" s="143" t="s">
        <v>202</v>
      </c>
      <c r="AU185" s="143" t="s">
        <v>86</v>
      </c>
      <c r="AY185" s="15" t="s">
        <v>128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5" t="s">
        <v>84</v>
      </c>
      <c r="BK185" s="144">
        <f>ROUND(I185*H185,2)</f>
        <v>0</v>
      </c>
      <c r="BL185" s="15" t="s">
        <v>136</v>
      </c>
      <c r="BM185" s="143" t="s">
        <v>262</v>
      </c>
    </row>
    <row r="186" spans="2:65" s="1" customFormat="1" ht="24.2" customHeight="1">
      <c r="B186" s="133"/>
      <c r="C186" s="134" t="s">
        <v>263</v>
      </c>
      <c r="D186" s="134" t="s">
        <v>131</v>
      </c>
      <c r="E186" s="135" t="s">
        <v>264</v>
      </c>
      <c r="F186" s="136" t="s">
        <v>265</v>
      </c>
      <c r="G186" s="137" t="s">
        <v>266</v>
      </c>
      <c r="H186" s="138">
        <v>2.64</v>
      </c>
      <c r="I186" s="139"/>
      <c r="J186" s="139">
        <f>ROUND(I186*H186,2)</f>
        <v>0</v>
      </c>
      <c r="K186" s="136" t="s">
        <v>135</v>
      </c>
      <c r="L186" s="29"/>
      <c r="M186" s="140" t="s">
        <v>1</v>
      </c>
      <c r="N186" s="113" t="s">
        <v>41</v>
      </c>
      <c r="O186" s="141">
        <v>3.3</v>
      </c>
      <c r="P186" s="141">
        <f>O186*H186</f>
        <v>8.7119999999999997</v>
      </c>
      <c r="Q186" s="141">
        <v>3.4499999999999999E-3</v>
      </c>
      <c r="R186" s="141">
        <f>Q186*H186</f>
        <v>9.1079999999999998E-3</v>
      </c>
      <c r="S186" s="141">
        <v>8.6999999999999994E-2</v>
      </c>
      <c r="T186" s="142">
        <f>S186*H186</f>
        <v>0.22968</v>
      </c>
      <c r="AR186" s="143" t="s">
        <v>136</v>
      </c>
      <c r="AT186" s="143" t="s">
        <v>131</v>
      </c>
      <c r="AU186" s="143" t="s">
        <v>86</v>
      </c>
      <c r="AY186" s="15" t="s">
        <v>128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84</v>
      </c>
      <c r="BK186" s="144">
        <f>ROUND(I186*H186,2)</f>
        <v>0</v>
      </c>
      <c r="BL186" s="15" t="s">
        <v>136</v>
      </c>
      <c r="BM186" s="143" t="s">
        <v>267</v>
      </c>
    </row>
    <row r="187" spans="2:65" s="12" customFormat="1">
      <c r="B187" s="145"/>
      <c r="D187" s="146" t="s">
        <v>141</v>
      </c>
      <c r="E187" s="147" t="s">
        <v>1</v>
      </c>
      <c r="F187" s="148" t="s">
        <v>268</v>
      </c>
      <c r="H187" s="149">
        <v>2.64</v>
      </c>
      <c r="L187" s="145"/>
      <c r="M187" s="150"/>
      <c r="T187" s="151"/>
      <c r="AT187" s="147" t="s">
        <v>141</v>
      </c>
      <c r="AU187" s="147" t="s">
        <v>86</v>
      </c>
      <c r="AV187" s="12" t="s">
        <v>86</v>
      </c>
      <c r="AW187" s="12" t="s">
        <v>30</v>
      </c>
      <c r="AX187" s="12" t="s">
        <v>84</v>
      </c>
      <c r="AY187" s="147" t="s">
        <v>128</v>
      </c>
    </row>
    <row r="188" spans="2:65" s="11" customFormat="1" ht="22.9" customHeight="1">
      <c r="B188" s="122"/>
      <c r="D188" s="123" t="s">
        <v>75</v>
      </c>
      <c r="E188" s="131" t="s">
        <v>269</v>
      </c>
      <c r="F188" s="131" t="s">
        <v>270</v>
      </c>
      <c r="J188" s="132">
        <f>BK188</f>
        <v>0</v>
      </c>
      <c r="L188" s="122"/>
      <c r="M188" s="126"/>
      <c r="P188" s="127">
        <f>SUM(P189:P193)</f>
        <v>27.933520000000001</v>
      </c>
      <c r="R188" s="127">
        <f>SUM(R189:R193)</f>
        <v>0</v>
      </c>
      <c r="T188" s="128">
        <f>SUM(T189:T193)</f>
        <v>0</v>
      </c>
      <c r="AR188" s="123" t="s">
        <v>84</v>
      </c>
      <c r="AT188" s="129" t="s">
        <v>75</v>
      </c>
      <c r="AU188" s="129" t="s">
        <v>84</v>
      </c>
      <c r="AY188" s="123" t="s">
        <v>128</v>
      </c>
      <c r="BK188" s="130">
        <f>SUM(BK189:BK193)</f>
        <v>0</v>
      </c>
    </row>
    <row r="189" spans="2:65" s="1" customFormat="1" ht="24.2" customHeight="1">
      <c r="B189" s="133"/>
      <c r="C189" s="134" t="s">
        <v>271</v>
      </c>
      <c r="D189" s="134" t="s">
        <v>131</v>
      </c>
      <c r="E189" s="135" t="s">
        <v>272</v>
      </c>
      <c r="F189" s="136" t="s">
        <v>273</v>
      </c>
      <c r="G189" s="137" t="s">
        <v>178</v>
      </c>
      <c r="H189" s="138">
        <v>188.74</v>
      </c>
      <c r="I189" s="139"/>
      <c r="J189" s="139">
        <f>ROUND(I189*H189,2)</f>
        <v>0</v>
      </c>
      <c r="K189" s="136" t="s">
        <v>1</v>
      </c>
      <c r="L189" s="29"/>
      <c r="M189" s="140" t="s">
        <v>1</v>
      </c>
      <c r="N189" s="113" t="s">
        <v>41</v>
      </c>
      <c r="O189" s="141">
        <v>9.0999999999999998E-2</v>
      </c>
      <c r="P189" s="141">
        <f>O189*H189</f>
        <v>17.175340000000002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136</v>
      </c>
      <c r="AT189" s="143" t="s">
        <v>131</v>
      </c>
      <c r="AU189" s="143" t="s">
        <v>86</v>
      </c>
      <c r="AY189" s="15" t="s">
        <v>128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5" t="s">
        <v>84</v>
      </c>
      <c r="BK189" s="144">
        <f>ROUND(I189*H189,2)</f>
        <v>0</v>
      </c>
      <c r="BL189" s="15" t="s">
        <v>136</v>
      </c>
      <c r="BM189" s="143" t="s">
        <v>274</v>
      </c>
    </row>
    <row r="190" spans="2:65" s="1" customFormat="1" ht="24.2" customHeight="1">
      <c r="B190" s="133"/>
      <c r="C190" s="134" t="s">
        <v>275</v>
      </c>
      <c r="D190" s="134" t="s">
        <v>131</v>
      </c>
      <c r="E190" s="135" t="s">
        <v>276</v>
      </c>
      <c r="F190" s="136" t="s">
        <v>277</v>
      </c>
      <c r="G190" s="137" t="s">
        <v>178</v>
      </c>
      <c r="H190" s="138">
        <v>3586.06</v>
      </c>
      <c r="I190" s="139"/>
      <c r="J190" s="139">
        <f>ROUND(I190*H190,2)</f>
        <v>0</v>
      </c>
      <c r="K190" s="136" t="s">
        <v>1</v>
      </c>
      <c r="L190" s="29"/>
      <c r="M190" s="140" t="s">
        <v>1</v>
      </c>
      <c r="N190" s="113" t="s">
        <v>41</v>
      </c>
      <c r="O190" s="141">
        <v>3.0000000000000001E-3</v>
      </c>
      <c r="P190" s="141">
        <f>O190*H190</f>
        <v>10.758179999999999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136</v>
      </c>
      <c r="AT190" s="143" t="s">
        <v>131</v>
      </c>
      <c r="AU190" s="143" t="s">
        <v>86</v>
      </c>
      <c r="AY190" s="15" t="s">
        <v>128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5" t="s">
        <v>84</v>
      </c>
      <c r="BK190" s="144">
        <f>ROUND(I190*H190,2)</f>
        <v>0</v>
      </c>
      <c r="BL190" s="15" t="s">
        <v>136</v>
      </c>
      <c r="BM190" s="143" t="s">
        <v>278</v>
      </c>
    </row>
    <row r="191" spans="2:65" s="12" customFormat="1">
      <c r="B191" s="145"/>
      <c r="D191" s="146" t="s">
        <v>141</v>
      </c>
      <c r="F191" s="148" t="s">
        <v>279</v>
      </c>
      <c r="H191" s="149">
        <v>3586.06</v>
      </c>
      <c r="L191" s="145"/>
      <c r="M191" s="150"/>
      <c r="T191" s="151"/>
      <c r="AT191" s="147" t="s">
        <v>141</v>
      </c>
      <c r="AU191" s="147" t="s">
        <v>86</v>
      </c>
      <c r="AV191" s="12" t="s">
        <v>86</v>
      </c>
      <c r="AW191" s="12" t="s">
        <v>3</v>
      </c>
      <c r="AX191" s="12" t="s">
        <v>84</v>
      </c>
      <c r="AY191" s="147" t="s">
        <v>128</v>
      </c>
    </row>
    <row r="192" spans="2:65" s="1" customFormat="1" ht="24.2" customHeight="1">
      <c r="B192" s="133"/>
      <c r="C192" s="134" t="s">
        <v>280</v>
      </c>
      <c r="D192" s="134" t="s">
        <v>131</v>
      </c>
      <c r="E192" s="135" t="s">
        <v>281</v>
      </c>
      <c r="F192" s="136" t="s">
        <v>177</v>
      </c>
      <c r="G192" s="137" t="s">
        <v>178</v>
      </c>
      <c r="H192" s="138">
        <v>98.02</v>
      </c>
      <c r="I192" s="139"/>
      <c r="J192" s="139">
        <f>ROUND(I192*H192,2)</f>
        <v>0</v>
      </c>
      <c r="K192" s="136" t="s">
        <v>135</v>
      </c>
      <c r="L192" s="29"/>
      <c r="M192" s="140" t="s">
        <v>1</v>
      </c>
      <c r="N192" s="113" t="s">
        <v>41</v>
      </c>
      <c r="O192" s="141">
        <v>0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136</v>
      </c>
      <c r="AT192" s="143" t="s">
        <v>131</v>
      </c>
      <c r="AU192" s="143" t="s">
        <v>86</v>
      </c>
      <c r="AY192" s="15" t="s">
        <v>128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5" t="s">
        <v>84</v>
      </c>
      <c r="BK192" s="144">
        <f>ROUND(I192*H192,2)</f>
        <v>0</v>
      </c>
      <c r="BL192" s="15" t="s">
        <v>136</v>
      </c>
      <c r="BM192" s="143" t="s">
        <v>282</v>
      </c>
    </row>
    <row r="193" spans="2:65" s="1" customFormat="1" ht="37.9" customHeight="1">
      <c r="B193" s="133"/>
      <c r="C193" s="134" t="s">
        <v>283</v>
      </c>
      <c r="D193" s="134" t="s">
        <v>131</v>
      </c>
      <c r="E193" s="135" t="s">
        <v>284</v>
      </c>
      <c r="F193" s="136" t="s">
        <v>285</v>
      </c>
      <c r="G193" s="137" t="s">
        <v>178</v>
      </c>
      <c r="H193" s="138">
        <v>90.72</v>
      </c>
      <c r="I193" s="139"/>
      <c r="J193" s="139">
        <f>ROUND(I193*H193,2)</f>
        <v>0</v>
      </c>
      <c r="K193" s="136" t="s">
        <v>135</v>
      </c>
      <c r="L193" s="29"/>
      <c r="M193" s="140" t="s">
        <v>1</v>
      </c>
      <c r="N193" s="113" t="s">
        <v>41</v>
      </c>
      <c r="O193" s="141">
        <v>0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136</v>
      </c>
      <c r="AT193" s="143" t="s">
        <v>131</v>
      </c>
      <c r="AU193" s="143" t="s">
        <v>86</v>
      </c>
      <c r="AY193" s="15" t="s">
        <v>128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5" t="s">
        <v>84</v>
      </c>
      <c r="BK193" s="144">
        <f>ROUND(I193*H193,2)</f>
        <v>0</v>
      </c>
      <c r="BL193" s="15" t="s">
        <v>136</v>
      </c>
      <c r="BM193" s="143" t="s">
        <v>286</v>
      </c>
    </row>
    <row r="194" spans="2:65" s="11" customFormat="1" ht="22.9" customHeight="1">
      <c r="B194" s="122"/>
      <c r="D194" s="123" t="s">
        <v>75</v>
      </c>
      <c r="E194" s="131" t="s">
        <v>287</v>
      </c>
      <c r="F194" s="131" t="s">
        <v>288</v>
      </c>
      <c r="J194" s="132">
        <f>BK194</f>
        <v>0</v>
      </c>
      <c r="L194" s="122"/>
      <c r="M194" s="126"/>
      <c r="P194" s="127">
        <f>P195</f>
        <v>5.7812700000000001</v>
      </c>
      <c r="R194" s="127">
        <f>R195</f>
        <v>0</v>
      </c>
      <c r="T194" s="128">
        <f>T195</f>
        <v>0</v>
      </c>
      <c r="AR194" s="123" t="s">
        <v>84</v>
      </c>
      <c r="AT194" s="129" t="s">
        <v>75</v>
      </c>
      <c r="AU194" s="129" t="s">
        <v>84</v>
      </c>
      <c r="AY194" s="123" t="s">
        <v>128</v>
      </c>
      <c r="BK194" s="130">
        <f>BK195</f>
        <v>0</v>
      </c>
    </row>
    <row r="195" spans="2:65" s="1" customFormat="1" ht="33" customHeight="1">
      <c r="B195" s="133"/>
      <c r="C195" s="134" t="s">
        <v>289</v>
      </c>
      <c r="D195" s="134" t="s">
        <v>131</v>
      </c>
      <c r="E195" s="135" t="s">
        <v>290</v>
      </c>
      <c r="F195" s="136" t="s">
        <v>291</v>
      </c>
      <c r="G195" s="137" t="s">
        <v>178</v>
      </c>
      <c r="H195" s="138">
        <v>87.594999999999999</v>
      </c>
      <c r="I195" s="139"/>
      <c r="J195" s="139">
        <f>ROUND(I195*H195,2)</f>
        <v>0</v>
      </c>
      <c r="K195" s="136" t="s">
        <v>135</v>
      </c>
      <c r="L195" s="29"/>
      <c r="M195" s="140" t="s">
        <v>1</v>
      </c>
      <c r="N195" s="113" t="s">
        <v>41</v>
      </c>
      <c r="O195" s="141">
        <v>6.6000000000000003E-2</v>
      </c>
      <c r="P195" s="141">
        <f>O195*H195</f>
        <v>5.7812700000000001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136</v>
      </c>
      <c r="AT195" s="143" t="s">
        <v>131</v>
      </c>
      <c r="AU195" s="143" t="s">
        <v>86</v>
      </c>
      <c r="AY195" s="15" t="s">
        <v>128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5" t="s">
        <v>84</v>
      </c>
      <c r="BK195" s="144">
        <f>ROUND(I195*H195,2)</f>
        <v>0</v>
      </c>
      <c r="BL195" s="15" t="s">
        <v>136</v>
      </c>
      <c r="BM195" s="143" t="s">
        <v>292</v>
      </c>
    </row>
    <row r="196" spans="2:65" s="11" customFormat="1" ht="25.9" customHeight="1">
      <c r="B196" s="122"/>
      <c r="D196" s="123" t="s">
        <v>75</v>
      </c>
      <c r="E196" s="124" t="s">
        <v>293</v>
      </c>
      <c r="F196" s="124" t="s">
        <v>294</v>
      </c>
      <c r="J196" s="125">
        <f>BK196</f>
        <v>0</v>
      </c>
      <c r="L196" s="122"/>
      <c r="M196" s="126"/>
      <c r="P196" s="127">
        <f>P197</f>
        <v>3.6587399999999999</v>
      </c>
      <c r="R196" s="127">
        <f>R197</f>
        <v>5.7222000000000002E-3</v>
      </c>
      <c r="T196" s="128">
        <f>T197</f>
        <v>0</v>
      </c>
      <c r="AR196" s="123" t="s">
        <v>86</v>
      </c>
      <c r="AT196" s="129" t="s">
        <v>75</v>
      </c>
      <c r="AU196" s="129" t="s">
        <v>76</v>
      </c>
      <c r="AY196" s="123" t="s">
        <v>128</v>
      </c>
      <c r="BK196" s="130">
        <f>BK197</f>
        <v>0</v>
      </c>
    </row>
    <row r="197" spans="2:65" s="11" customFormat="1" ht="22.9" customHeight="1">
      <c r="B197" s="122"/>
      <c r="D197" s="123" t="s">
        <v>75</v>
      </c>
      <c r="E197" s="131" t="s">
        <v>295</v>
      </c>
      <c r="F197" s="131" t="s">
        <v>296</v>
      </c>
      <c r="J197" s="132">
        <f>BK197</f>
        <v>0</v>
      </c>
      <c r="L197" s="122"/>
      <c r="M197" s="126"/>
      <c r="P197" s="127">
        <f>SUM(P198:P199)</f>
        <v>3.6587399999999999</v>
      </c>
      <c r="R197" s="127">
        <f>SUM(R198:R199)</f>
        <v>5.7222000000000002E-3</v>
      </c>
      <c r="T197" s="128">
        <f>SUM(T198:T199)</f>
        <v>0</v>
      </c>
      <c r="AR197" s="123" t="s">
        <v>86</v>
      </c>
      <c r="AT197" s="129" t="s">
        <v>75</v>
      </c>
      <c r="AU197" s="129" t="s">
        <v>84</v>
      </c>
      <c r="AY197" s="123" t="s">
        <v>128</v>
      </c>
      <c r="BK197" s="130">
        <f>SUM(BK198:BK199)</f>
        <v>0</v>
      </c>
    </row>
    <row r="198" spans="2:65" s="1" customFormat="1" ht="21.75" customHeight="1">
      <c r="B198" s="133"/>
      <c r="C198" s="134" t="s">
        <v>297</v>
      </c>
      <c r="D198" s="134" t="s">
        <v>131</v>
      </c>
      <c r="E198" s="135" t="s">
        <v>298</v>
      </c>
      <c r="F198" s="136" t="s">
        <v>299</v>
      </c>
      <c r="G198" s="137" t="s">
        <v>134</v>
      </c>
      <c r="H198" s="138">
        <v>17.34</v>
      </c>
      <c r="I198" s="139"/>
      <c r="J198" s="139">
        <f>ROUND(I198*H198,2)</f>
        <v>0</v>
      </c>
      <c r="K198" s="136" t="s">
        <v>135</v>
      </c>
      <c r="L198" s="29"/>
      <c r="M198" s="140" t="s">
        <v>1</v>
      </c>
      <c r="N198" s="113" t="s">
        <v>41</v>
      </c>
      <c r="O198" s="141">
        <v>0.21099999999999999</v>
      </c>
      <c r="P198" s="141">
        <f>O198*H198</f>
        <v>3.6587399999999999</v>
      </c>
      <c r="Q198" s="141">
        <v>3.3E-4</v>
      </c>
      <c r="R198" s="141">
        <f>Q198*H198</f>
        <v>5.7222000000000002E-3</v>
      </c>
      <c r="S198" s="141">
        <v>0</v>
      </c>
      <c r="T198" s="142">
        <f>S198*H198</f>
        <v>0</v>
      </c>
      <c r="AR198" s="143" t="s">
        <v>154</v>
      </c>
      <c r="AT198" s="143" t="s">
        <v>131</v>
      </c>
      <c r="AU198" s="143" t="s">
        <v>86</v>
      </c>
      <c r="AY198" s="15" t="s">
        <v>128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5" t="s">
        <v>84</v>
      </c>
      <c r="BK198" s="144">
        <f>ROUND(I198*H198,2)</f>
        <v>0</v>
      </c>
      <c r="BL198" s="15" t="s">
        <v>154</v>
      </c>
      <c r="BM198" s="143" t="s">
        <v>300</v>
      </c>
    </row>
    <row r="199" spans="2:65" s="12" customFormat="1">
      <c r="B199" s="145"/>
      <c r="D199" s="146" t="s">
        <v>141</v>
      </c>
      <c r="E199" s="147" t="s">
        <v>1</v>
      </c>
      <c r="F199" s="148" t="s">
        <v>301</v>
      </c>
      <c r="H199" s="149">
        <v>17.34</v>
      </c>
      <c r="L199" s="145"/>
      <c r="M199" s="167"/>
      <c r="N199" s="168"/>
      <c r="O199" s="168"/>
      <c r="P199" s="168"/>
      <c r="Q199" s="168"/>
      <c r="R199" s="168"/>
      <c r="S199" s="168"/>
      <c r="T199" s="169"/>
      <c r="AT199" s="147" t="s">
        <v>141</v>
      </c>
      <c r="AU199" s="147" t="s">
        <v>86</v>
      </c>
      <c r="AV199" s="12" t="s">
        <v>86</v>
      </c>
      <c r="AW199" s="12" t="s">
        <v>30</v>
      </c>
      <c r="AX199" s="12" t="s">
        <v>84</v>
      </c>
      <c r="AY199" s="147" t="s">
        <v>128</v>
      </c>
    </row>
    <row r="200" spans="2:65" s="1" customFormat="1" ht="6.95" customHeight="1">
      <c r="B200" s="41"/>
      <c r="C200" s="42"/>
      <c r="D200" s="42"/>
      <c r="E200" s="42"/>
      <c r="F200" s="42"/>
      <c r="G200" s="42"/>
      <c r="H200" s="42"/>
      <c r="I200" s="42"/>
      <c r="J200" s="42"/>
      <c r="K200" s="42"/>
      <c r="L200" s="29"/>
    </row>
  </sheetData>
  <autoFilter ref="C129:K199" xr:uid="{00000000-0009-0000-0000-000005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Krycí list</vt:lpstr>
      <vt:lpstr>Vedlejší náklady</vt:lpstr>
      <vt:lpstr>Rekapitulace stavby</vt:lpstr>
      <vt:lpstr>D1_technologie</vt:lpstr>
      <vt:lpstr>D2_ESIL</vt:lpstr>
      <vt:lpstr>D3 - Stavební připravenos...</vt:lpstr>
      <vt:lpstr>D2_ESIL!Názvy_tisku</vt:lpstr>
      <vt:lpstr>'D3 - Stavební připravenos...'!Názvy_tisku</vt:lpstr>
      <vt:lpstr>'Rekapitulace stavby'!Názvy_tisku</vt:lpstr>
      <vt:lpstr>D1_technologie!Oblast_tisku</vt:lpstr>
      <vt:lpstr>D2_ESIL!Oblast_tisku</vt:lpstr>
      <vt:lpstr>'D3 - Stavební připravenos...'!Oblast_tisku</vt:lpstr>
      <vt:lpstr>'Krycí list'!Oblast_tisku</vt:lpstr>
      <vt:lpstr>'Rekapitulace stavby'!Oblast_tisku</vt:lpstr>
      <vt:lpstr>'Vedlejší náklady'!Oblast_tisku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Jiří</dc:creator>
  <cp:lastModifiedBy>Lenka Jelínková (OZ obchodní)</cp:lastModifiedBy>
  <dcterms:created xsi:type="dcterms:W3CDTF">2022-07-17T19:52:24Z</dcterms:created>
  <dcterms:modified xsi:type="dcterms:W3CDTF">2023-06-28T06:03:53Z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2023-06-22T05:00:35Z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1ad91b0e-6fe0-4dd3-8975-32f0e0b6c5aa</vt:lpwstr>
  </property>
  <property fmtid="{D5CDD505-2E9C-101B-9397-08002B2CF9AE}" pid="8" name="MSIP_Label_690ebb53-23a2-471a-9c6e-17bd0d11311e_ContentBits">
    <vt:lpwstr>0</vt:lpwstr>
  </property>
</Properties>
</file>